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1100" windowHeight="8640" activeTab="0"/>
  </bookViews>
  <sheets>
    <sheet name="Main" sheetId="1" r:id="rId1"/>
    <sheet name="Information" sheetId="2" r:id="rId2"/>
    <sheet name="Create|Upgrade" sheetId="3" r:id="rId3"/>
    <sheet name="Add Module" sheetId="4" r:id="rId4"/>
    <sheet name="Downgrade" sheetId="5" r:id="rId5"/>
    <sheet name="Remove Module" sheetId="6" r:id="rId6"/>
  </sheets>
  <definedNames/>
  <calcPr fullCalcOnLoad="1"/>
</workbook>
</file>

<file path=xl/comments1.xml><?xml version="1.0" encoding="utf-8"?>
<comments xmlns="http://schemas.openxmlformats.org/spreadsheetml/2006/main">
  <authors>
    <author>Tommy Vielkanowitz</author>
  </authors>
  <commentList>
    <comment ref="E53" authorId="0">
      <text>
        <r>
          <rPr>
            <b/>
            <sz val="9"/>
            <rFont val="Tahoma"/>
            <family val="0"/>
          </rPr>
          <t>See notes on the Upgrade and the Add Module sections to see what special items are needed</t>
        </r>
      </text>
    </comment>
    <comment ref="A8" authorId="0">
      <text>
        <r>
          <rPr>
            <b/>
            <sz val="8"/>
            <rFont val="Tahoma"/>
            <family val="0"/>
          </rPr>
          <t>+3 con or +3 str item</t>
        </r>
      </text>
    </comment>
    <comment ref="A9" authorId="0">
      <text>
        <r>
          <rPr>
            <b/>
            <sz val="8"/>
            <rFont val="Tahoma"/>
            <family val="0"/>
          </rPr>
          <t>+5 wis or +5 dex item</t>
        </r>
      </text>
    </comment>
    <comment ref="A10" authorId="0">
      <text>
        <r>
          <rPr>
            <b/>
            <sz val="8"/>
            <rFont val="Tahoma"/>
            <family val="0"/>
          </rPr>
          <t>+7 int or +7 wis item</t>
        </r>
      </text>
    </comment>
    <comment ref="A11" authorId="0">
      <text>
        <r>
          <rPr>
            <b/>
            <sz val="8"/>
            <rFont val="Tahoma"/>
            <family val="0"/>
          </rPr>
          <t>+4 hpr or +4 dam item</t>
        </r>
      </text>
    </comment>
    <comment ref="A12" authorId="0">
      <text>
        <r>
          <rPr>
            <b/>
            <sz val="8"/>
            <rFont val="Tahoma"/>
            <family val="0"/>
          </rPr>
          <t>+10 con or +10 str item</t>
        </r>
      </text>
    </comment>
    <comment ref="A13" authorId="0">
      <text>
        <r>
          <rPr>
            <b/>
            <sz val="8"/>
            <rFont val="Tahoma"/>
            <family val="0"/>
          </rPr>
          <t>+4 phys res or +5 spr item</t>
        </r>
      </text>
    </comment>
    <comment ref="A16" authorId="0">
      <text>
        <r>
          <rPr>
            <b/>
            <sz val="8"/>
            <rFont val="Tahoma"/>
            <family val="0"/>
          </rPr>
          <t>Targetting dummy</t>
        </r>
      </text>
    </comment>
    <comment ref="A17" authorId="0">
      <text>
        <r>
          <rPr>
            <b/>
            <sz val="8"/>
            <rFont val="Tahoma"/>
            <family val="0"/>
          </rPr>
          <t>Brig control panel</t>
        </r>
      </text>
    </comment>
    <comment ref="A18" authorId="0">
      <text>
        <r>
          <rPr>
            <b/>
            <sz val="8"/>
            <rFont val="Tahoma"/>
            <family val="0"/>
          </rPr>
          <t>Scroll cabinet</t>
        </r>
      </text>
    </comment>
    <comment ref="A21" authorId="0">
      <text>
        <r>
          <rPr>
            <b/>
            <sz val="8"/>
            <rFont val="Tahoma"/>
            <family val="0"/>
          </rPr>
          <t>Console box</t>
        </r>
      </text>
    </comment>
    <comment ref="A25" authorId="0">
      <text>
        <r>
          <rPr>
            <b/>
            <sz val="8"/>
            <rFont val="Tahoma"/>
            <family val="0"/>
          </rPr>
          <t>Lift focus</t>
        </r>
      </text>
    </comment>
    <comment ref="A27" authorId="0">
      <text>
        <r>
          <rPr>
            <b/>
            <sz val="8"/>
            <rFont val="Tahoma"/>
            <family val="0"/>
          </rPr>
          <t>The remains of a black, twisted oak</t>
        </r>
      </text>
    </comment>
    <comment ref="A22" authorId="0">
      <text>
        <r>
          <rPr>
            <b/>
            <sz val="9"/>
            <rFont val="Tahoma"/>
            <family val="0"/>
          </rPr>
          <t>A magically crafted darksteel shield.</t>
        </r>
      </text>
    </comment>
  </commentList>
</comments>
</file>

<file path=xl/comments3.xml><?xml version="1.0" encoding="utf-8"?>
<comments xmlns="http://schemas.openxmlformats.org/spreadsheetml/2006/main">
  <authors>
    <author>computa</author>
    <author>Tommy Vielkanowitz</author>
  </authors>
  <commentList>
    <comment ref="B38" authorId="0">
      <text>
        <r>
          <rPr>
            <b/>
            <sz val="8"/>
            <rFont val="Tahoma"/>
            <family val="0"/>
          </rPr>
          <t>+3 con or +3 str item</t>
        </r>
      </text>
    </comment>
    <comment ref="C38" authorId="0">
      <text>
        <r>
          <rPr>
            <b/>
            <sz val="8"/>
            <rFont val="Tahoma"/>
            <family val="0"/>
          </rPr>
          <t>+5 wis or +5 dex item</t>
        </r>
      </text>
    </comment>
    <comment ref="D38" authorId="0">
      <text>
        <r>
          <rPr>
            <b/>
            <sz val="8"/>
            <rFont val="Tahoma"/>
            <family val="0"/>
          </rPr>
          <t xml:space="preserve">+7 int or +7 wis item
</t>
        </r>
      </text>
    </comment>
    <comment ref="E38" authorId="0">
      <text>
        <r>
          <rPr>
            <b/>
            <sz val="8"/>
            <rFont val="Tahoma"/>
            <family val="0"/>
          </rPr>
          <t>+4 hpr or +4 dam item</t>
        </r>
      </text>
    </comment>
    <comment ref="F38" authorId="1">
      <text>
        <r>
          <rPr>
            <b/>
            <sz val="9"/>
            <rFont val="Tahoma"/>
            <family val="0"/>
          </rPr>
          <t>+10 con or +10 str item</t>
        </r>
      </text>
    </comment>
    <comment ref="G38" authorId="1">
      <text>
        <r>
          <rPr>
            <b/>
            <sz val="9"/>
            <rFont val="Tahoma"/>
            <family val="0"/>
          </rPr>
          <t>+4 phys res or +5 spr item</t>
        </r>
      </text>
    </comment>
  </commentList>
</comments>
</file>

<file path=xl/comments4.xml><?xml version="1.0" encoding="utf-8"?>
<comments xmlns="http://schemas.openxmlformats.org/spreadsheetml/2006/main">
  <authors>
    <author>Tommy Vielkanowitz</author>
    <author>computa</author>
  </authors>
  <commentList>
    <comment ref="B38" authorId="0">
      <text>
        <r>
          <rPr>
            <b/>
            <sz val="9"/>
            <rFont val="Tahoma"/>
            <family val="0"/>
          </rPr>
          <t>Targetting Dummy</t>
        </r>
      </text>
    </comment>
    <comment ref="D38" authorId="0">
      <text>
        <r>
          <rPr>
            <b/>
            <sz val="9"/>
            <rFont val="Tahoma"/>
            <family val="0"/>
          </rPr>
          <t>Scroll cabinet</t>
        </r>
      </text>
    </comment>
    <comment ref="G38" authorId="0">
      <text>
        <r>
          <rPr>
            <b/>
            <sz val="9"/>
            <rFont val="Tahoma"/>
            <family val="0"/>
          </rPr>
          <t>Console box</t>
        </r>
      </text>
    </comment>
    <comment ref="J38" authorId="0">
      <text>
        <r>
          <rPr>
            <b/>
            <sz val="9"/>
            <rFont val="Tahoma"/>
            <family val="0"/>
          </rPr>
          <t>Lift Focus</t>
        </r>
      </text>
    </comment>
    <comment ref="L38" authorId="0">
      <text>
        <r>
          <rPr>
            <b/>
            <sz val="9"/>
            <rFont val="Tahoma"/>
            <family val="0"/>
          </rPr>
          <t>The remains of a black, twisted oak</t>
        </r>
      </text>
    </comment>
    <comment ref="C38" authorId="0">
      <text>
        <r>
          <rPr>
            <b/>
            <sz val="9"/>
            <rFont val="Tahoma"/>
            <family val="0"/>
          </rPr>
          <t>A brig control panel</t>
        </r>
      </text>
    </comment>
    <comment ref="P38" authorId="1">
      <text>
        <r>
          <rPr>
            <b/>
            <sz val="8"/>
            <rFont val="Tahoma"/>
            <family val="0"/>
          </rPr>
          <t>A magically crafted darksteel shield.</t>
        </r>
      </text>
    </comment>
  </commentList>
</comments>
</file>

<file path=xl/sharedStrings.xml><?xml version="1.0" encoding="utf-8"?>
<sst xmlns="http://schemas.openxmlformats.org/spreadsheetml/2006/main" count="425" uniqueCount="211">
  <si>
    <t>Assault</t>
  </si>
  <si>
    <t>Cabin</t>
  </si>
  <si>
    <t>Hold</t>
  </si>
  <si>
    <t>Console</t>
  </si>
  <si>
    <t>Defense</t>
  </si>
  <si>
    <t>Galley</t>
  </si>
  <si>
    <t>Lift</t>
  </si>
  <si>
    <t>Lounge</t>
  </si>
  <si>
    <t>Nest</t>
  </si>
  <si>
    <t>Sailor</t>
  </si>
  <si>
    <t>Speed</t>
  </si>
  <si>
    <t>Create</t>
  </si>
  <si>
    <t>Raise 2</t>
  </si>
  <si>
    <t>Raise 3</t>
  </si>
  <si>
    <t>Raise 4</t>
  </si>
  <si>
    <t>Cedar</t>
  </si>
  <si>
    <t>Ebony</t>
  </si>
  <si>
    <t>Iron</t>
  </si>
  <si>
    <t>Mahogany</t>
  </si>
  <si>
    <t>Oak</t>
  </si>
  <si>
    <t>Titanium</t>
  </si>
  <si>
    <t>Wood</t>
  </si>
  <si>
    <t>Birch</t>
  </si>
  <si>
    <t>Brass</t>
  </si>
  <si>
    <t>Cloth</t>
  </si>
  <si>
    <t>Glass</t>
  </si>
  <si>
    <t>Mallorn</t>
  </si>
  <si>
    <t>Slate</t>
  </si>
  <si>
    <t>Emerald</t>
  </si>
  <si>
    <t>Laen</t>
  </si>
  <si>
    <t>Steel</t>
  </si>
  <si>
    <t>Zhentorium</t>
  </si>
  <si>
    <t>Adamantium</t>
  </si>
  <si>
    <t>Bloodstone</t>
  </si>
  <si>
    <t>Gold</t>
  </si>
  <si>
    <t>Highsteel</t>
  </si>
  <si>
    <t>Obsidian</t>
  </si>
  <si>
    <t>Platinum</t>
  </si>
  <si>
    <t>Material</t>
  </si>
  <si>
    <t>Credits</t>
  </si>
  <si>
    <t>Quantity</t>
  </si>
  <si>
    <t>Special</t>
  </si>
  <si>
    <t>Charging</t>
  </si>
  <si>
    <t>Difference</t>
  </si>
  <si>
    <t>Shifts</t>
  </si>
  <si>
    <t>Ruby</t>
  </si>
  <si>
    <t>Diamond</t>
  </si>
  <si>
    <t>Mithril</t>
  </si>
  <si>
    <t>Lead</t>
  </si>
  <si>
    <t>Sapphire</t>
  </si>
  <si>
    <t>Marble</t>
  </si>
  <si>
    <t>Lower 3</t>
  </si>
  <si>
    <t>Upgrade Jobs</t>
  </si>
  <si>
    <t>Raise_2</t>
  </si>
  <si>
    <t>Raise_3</t>
  </si>
  <si>
    <t>Raise_4</t>
  </si>
  <si>
    <t>Adding Modules</t>
  </si>
  <si>
    <t>Add_assault_quarters</t>
  </si>
  <si>
    <t>Add_cabin</t>
  </si>
  <si>
    <t>Add_cargo_hold</t>
  </si>
  <si>
    <t>Add_console</t>
  </si>
  <si>
    <t>Add_defense_quarters</t>
  </si>
  <si>
    <t>Add_galley</t>
  </si>
  <si>
    <t>Add_lift_quarters</t>
  </si>
  <si>
    <t>Add_lounge</t>
  </si>
  <si>
    <t>Add_nest</t>
  </si>
  <si>
    <t>Add_sailor_quarters</t>
  </si>
  <si>
    <t>Add_speed_quarters</t>
  </si>
  <si>
    <t>Downgrade Jobs</t>
  </si>
  <si>
    <t>Lower_3</t>
  </si>
  <si>
    <t>Removing Modules</t>
  </si>
  <si>
    <t>Remove_assault_quarters</t>
  </si>
  <si>
    <t>Remove_cargo_hold</t>
  </si>
  <si>
    <t>Remove_defense_quarters</t>
  </si>
  <si>
    <t>Remove_lift_quarters</t>
  </si>
  <si>
    <t>Remove_lounge</t>
  </si>
  <si>
    <t>Remove_sailor_quarters</t>
  </si>
  <si>
    <t>Remove_speed_quarters</t>
  </si>
  <si>
    <t>Summary of Materials</t>
  </si>
  <si>
    <t>Qty Needed</t>
  </si>
  <si>
    <t>Qty On-hand</t>
  </si>
  <si>
    <t>Summary of Costs</t>
  </si>
  <si>
    <t>Amount Charged</t>
  </si>
  <si>
    <t>Profit</t>
  </si>
  <si>
    <t>Upgrade Totals</t>
  </si>
  <si>
    <t>Add Module Totals</t>
  </si>
  <si>
    <t>Downgrade Totals</t>
  </si>
  <si>
    <t>Remove Module Totals</t>
  </si>
  <si>
    <t>Total Jobs</t>
  </si>
  <si>
    <t>Total Shifts</t>
  </si>
  <si>
    <t>Price</t>
  </si>
  <si>
    <t>Raise 5</t>
  </si>
  <si>
    <t>Raise 6</t>
  </si>
  <si>
    <t>Illumium</t>
  </si>
  <si>
    <t>Nullium</t>
  </si>
  <si>
    <t>Starmetal</t>
  </si>
  <si>
    <t>Turquoise</t>
  </si>
  <si>
    <t>Raise_5</t>
  </si>
  <si>
    <t>Cannoneer</t>
  </si>
  <si>
    <t>Brig</t>
  </si>
  <si>
    <t>Teleporter</t>
  </si>
  <si>
    <t>Add_cannoneer_quarters</t>
  </si>
  <si>
    <t>Add_teleporter</t>
  </si>
  <si>
    <t>Owner:</t>
  </si>
  <si>
    <t>Add_brig</t>
  </si>
  <si>
    <t>Remove_cannoneer_quarters</t>
  </si>
  <si>
    <t>Remove_teleporter</t>
  </si>
  <si>
    <t>Remove_brig</t>
  </si>
  <si>
    <t>Lower 4</t>
  </si>
  <si>
    <t>Lower_4</t>
  </si>
  <si>
    <t>Lower 5</t>
  </si>
  <si>
    <t>Raise_6</t>
  </si>
  <si>
    <t>Dukonium</t>
  </si>
  <si>
    <t>Palladium</t>
  </si>
  <si>
    <t>Quicksilver</t>
  </si>
  <si>
    <t>Ship Name:</t>
  </si>
  <si>
    <t>Lower_5</t>
  </si>
  <si>
    <t>Class 1 ships support the following:</t>
  </si>
  <si>
    <t>Class 2 ships support the following:</t>
  </si>
  <si>
    <t>Class 1 ships come with 1 sailor quarters, a helm, and a gangway.</t>
  </si>
  <si>
    <t>1 set of crew quarters:</t>
  </si>
  <si>
    <t>- maximum of 1 set of sailor quarters</t>
  </si>
  <si>
    <t>- maximum of 2 sets of sailor quarters</t>
  </si>
  <si>
    <t>- maximum of 1 set of cannoneer quarters</t>
  </si>
  <si>
    <t>Captain's cabin</t>
  </si>
  <si>
    <t>- maximum of 1 bookcase</t>
  </si>
  <si>
    <t>1 cargo hold</t>
  </si>
  <si>
    <t>crow's nest</t>
  </si>
  <si>
    <t>galley</t>
  </si>
  <si>
    <t>Class 3 ships support the following:</t>
  </si>
  <si>
    <t>- maximum of 3 sets of sailor quarters</t>
  </si>
  <si>
    <t>- maximum of 3 sets of speed magi quarters</t>
  </si>
  <si>
    <t>- maximum of 2 sets of lift magi quarters</t>
  </si>
  <si>
    <t>- maximum of 1 set of defense magi quarters</t>
  </si>
  <si>
    <t>- maximum of 2 bookcases</t>
  </si>
  <si>
    <t>2 cargo holds</t>
  </si>
  <si>
    <t>lounge</t>
  </si>
  <si>
    <t>Class 4 ships support the following:</t>
  </si>
  <si>
    <t>- maximum of 4 sets of speed magi quarters</t>
  </si>
  <si>
    <t>- maximum of 4 sets of sailor quarters</t>
  </si>
  <si>
    <t>- maximum of 4 sets of lift magi quarters</t>
  </si>
  <si>
    <t>- maximum of 2 sets of defense magi quarters</t>
  </si>
  <si>
    <t>- maximum of 2 sets of assault magi quarters</t>
  </si>
  <si>
    <t>- maximum of 2 sets of cannoneer quarters</t>
  </si>
  <si>
    <t>- maximum of 4 bookcases</t>
  </si>
  <si>
    <t>5 cargo holds</t>
  </si>
  <si>
    <t>teleportation chamber</t>
  </si>
  <si>
    <t>Class 5 ships support the following:</t>
  </si>
  <si>
    <t>- maximum of 5 sets of sailor quarters</t>
  </si>
  <si>
    <t>- maximum of 5 sets of speed magi quarters</t>
  </si>
  <si>
    <t>- maximum of 8 sets of lift magi quarters</t>
  </si>
  <si>
    <t>- maximum of 4 sets of defense magi quarters</t>
  </si>
  <si>
    <t>- maximum of 4 sets of assault magi quarters</t>
  </si>
  <si>
    <t>- maximum of 4 sets of cannoneer quarters</t>
  </si>
  <si>
    <t>- maximum of 3 bookcases</t>
  </si>
  <si>
    <t>4 cargo holds</t>
  </si>
  <si>
    <t>Informative console</t>
  </si>
  <si>
    <t>Class 6 ships support the following:</t>
  </si>
  <si>
    <t>- maximum of 6 sets of defense magi quarters</t>
  </si>
  <si>
    <t>- maximum of 6 sets of assault magi quarters</t>
  </si>
  <si>
    <t>- maximum of 6 sets of cannoneer quarters</t>
  </si>
  <si>
    <t>3 cargo holds</t>
  </si>
  <si>
    <t>crows nest</t>
  </si>
  <si>
    <t>brig</t>
  </si>
  <si>
    <t>Total Time</t>
  </si>
  <si>
    <t>Ship Starting Class:</t>
  </si>
  <si>
    <t>Ship Final Class:</t>
  </si>
  <si>
    <t>Ship Planning Guide</t>
  </si>
  <si>
    <t>This is the basic spreadsheet for keeping</t>
  </si>
  <si>
    <t>track of shipwork on Batmud.  This is the</t>
  </si>
  <si>
    <t>Information page, it outlines briefly what each</t>
  </si>
  <si>
    <t>On the 'Main' tab, you will notice a button</t>
  </si>
  <si>
    <t>labeled as 'Create Invoice'.  This button will</t>
  </si>
  <si>
    <t>make a copy of the 'Main' tab and put it to an</t>
  </si>
  <si>
    <t>Invoice' tab. You can then export this 'Invoice'</t>
  </si>
  <si>
    <t>tab as a web page or so and post it for your</t>
  </si>
  <si>
    <t>customers to see, if you wish.</t>
  </si>
  <si>
    <t>Be sure to 'Enable Macros' when prompted</t>
  </si>
  <si>
    <t>as you open this spreadsheet, otherwise the</t>
  </si>
  <si>
    <t>Create Invoice' button will not work.</t>
  </si>
  <si>
    <t>- maximum of 1 set of defender quarters</t>
  </si>
  <si>
    <t>- maximum of 1 set of boarder quarters</t>
  </si>
  <si>
    <t>3 sets of crew quarters:</t>
  </si>
  <si>
    <t>maximum of 8 cannons</t>
  </si>
  <si>
    <t>10 sets of crew quarters:</t>
  </si>
  <si>
    <t>maximum of 12 cannons</t>
  </si>
  <si>
    <t>18 sets of crew quarters:</t>
  </si>
  <si>
    <t>- maximum of 2 sets of defender quarters</t>
  </si>
  <si>
    <t>- maximum of 2 sets of boarder quarters</t>
  </si>
  <si>
    <t>maximum of 16 cannons</t>
  </si>
  <si>
    <t>28 sets of crew quarters:</t>
  </si>
  <si>
    <t>- maximum of 3 sets of defender quarters</t>
  </si>
  <si>
    <t>- maximum of 3 sets of boarder quarters</t>
  </si>
  <si>
    <t>brig*</t>
  </si>
  <si>
    <t>maximum of 20 cannons</t>
  </si>
  <si>
    <t>36 sets of crew quarters:</t>
  </si>
  <si>
    <t>- maximum of 4 sets of defender quarters</t>
  </si>
  <si>
    <t>- maximum of 4 sets of boarder quarters</t>
  </si>
  <si>
    <t>maximum of 24 cannons</t>
  </si>
  <si>
    <t>NOTE:</t>
  </si>
  <si>
    <t>Class 3,4 and 5 ships can have a brig</t>
  </si>
  <si>
    <t>installed, but only by sacrificing the space</t>
  </si>
  <si>
    <t>for 2 cargo holds.  Therefore a C3 ship with a</t>
  </si>
  <si>
    <t xml:space="preserve">brig can have 0 holds, a C4 3 holds, and a </t>
  </si>
  <si>
    <t>C5 2 holds.</t>
  </si>
  <si>
    <t>Defender</t>
  </si>
  <si>
    <t>Add_defenders_quarters</t>
  </si>
  <si>
    <t>Remove_defenders_quarters</t>
  </si>
  <si>
    <t>class of ship supports.  Everything you need</t>
  </si>
  <si>
    <t>to use this spreadsheet is accessable</t>
  </si>
  <si>
    <t>through the 'Main' tab.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</si>
</sst>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[$-409]h:mm:ss\ AM/PM"/>
    <numFmt numFmtId="167" formatCode="[h]:mm:ss;@"/>
    <numFmt numFmtId="168" formatCode="mm:ss.0;@"/>
    <numFmt numFmtId="169" formatCode="h:mm:ss;@"/>
    <numFmt numFmtId="170" formatCode="h&quot;h&quot;\ mm&quot;m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9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double"/>
    </border>
    <border>
      <left style="thick"/>
      <right style="thick"/>
      <top style="double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wrapText="1" shrinkToFit="1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15" xfId="0" applyNumberFormat="1" applyBorder="1" applyAlignment="1">
      <alignment/>
    </xf>
    <xf numFmtId="0" fontId="6" fillId="0" borderId="24" xfId="0" applyFont="1" applyBorder="1" applyAlignment="1">
      <alignment/>
    </xf>
    <xf numFmtId="0" fontId="0" fillId="35" borderId="25" xfId="0" applyFill="1" applyBorder="1" applyAlignment="1">
      <alignment/>
    </xf>
    <xf numFmtId="0" fontId="0" fillId="36" borderId="25" xfId="0" applyFill="1" applyBorder="1" applyAlignment="1">
      <alignment/>
    </xf>
    <xf numFmtId="170" fontId="0" fillId="37" borderId="25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4" xfId="0" applyFill="1" applyBorder="1" applyAlignment="1" quotePrefix="1">
      <alignment/>
    </xf>
    <xf numFmtId="0" fontId="0" fillId="36" borderId="35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4" xfId="0" applyFill="1" applyBorder="1" applyAlignment="1" quotePrefix="1">
      <alignment/>
    </xf>
    <xf numFmtId="0" fontId="0" fillId="38" borderId="35" xfId="0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5.28125" style="0" customWidth="1"/>
    <col min="2" max="2" width="13.57421875" style="0" customWidth="1"/>
    <col min="3" max="3" width="10.421875" style="0" bestFit="1" customWidth="1"/>
    <col min="5" max="5" width="15.140625" style="0" customWidth="1"/>
    <col min="6" max="6" width="11.57421875" style="0" bestFit="1" customWidth="1"/>
    <col min="7" max="7" width="12.28125" style="0" bestFit="1" customWidth="1"/>
    <col min="8" max="8" width="13.7109375" style="0" bestFit="1" customWidth="1"/>
    <col min="9" max="9" width="9.00390625" style="0" customWidth="1"/>
    <col min="10" max="10" width="12.57421875" style="0" bestFit="1" customWidth="1"/>
  </cols>
  <sheetData>
    <row r="1" spans="1:6" s="2" customFormat="1" ht="21.75" thickBot="1" thickTop="1">
      <c r="A1" s="38" t="s">
        <v>167</v>
      </c>
      <c r="B1" s="39"/>
      <c r="C1" s="37"/>
      <c r="E1" s="17" t="s">
        <v>81</v>
      </c>
      <c r="F1" s="18"/>
    </row>
    <row r="2" spans="1:6" ht="13.5" thickTop="1">
      <c r="A2" s="20" t="s">
        <v>103</v>
      </c>
      <c r="B2" s="40"/>
      <c r="E2" s="15" t="s">
        <v>39</v>
      </c>
      <c r="F2" s="16">
        <f>SUM('Create|Upgrade'!H39,'Add Module'!Q39,Downgrade!E39,'Remove Module'!M39)</f>
        <v>0</v>
      </c>
    </row>
    <row r="3" spans="1:6" ht="12.75">
      <c r="A3" s="41" t="s">
        <v>115</v>
      </c>
      <c r="B3" s="29"/>
      <c r="E3" s="11" t="s">
        <v>82</v>
      </c>
      <c r="F3" s="12">
        <f>SUM('Create|Upgrade'!H41,'Add Module'!Q41,Downgrade!E41,'Remove Module'!M41)</f>
        <v>0</v>
      </c>
    </row>
    <row r="4" spans="1:6" ht="13.5" thickBot="1">
      <c r="A4" s="41" t="s">
        <v>165</v>
      </c>
      <c r="B4" s="29"/>
      <c r="E4" s="13" t="s">
        <v>83</v>
      </c>
      <c r="F4" s="14">
        <f>F3-F2</f>
        <v>0</v>
      </c>
    </row>
    <row r="5" spans="1:2" ht="14.25" thickBot="1" thickTop="1">
      <c r="A5" s="42" t="s">
        <v>166</v>
      </c>
      <c r="B5" s="30"/>
    </row>
    <row r="6" spans="1:5" ht="17.25" thickBot="1" thickTop="1">
      <c r="A6" s="9"/>
      <c r="E6" s="25" t="s">
        <v>88</v>
      </c>
    </row>
    <row r="7" spans="1:5" ht="17.25" thickBot="1" thickTop="1">
      <c r="A7" s="17" t="s">
        <v>52</v>
      </c>
      <c r="B7" s="32" t="s">
        <v>90</v>
      </c>
      <c r="C7" s="33" t="s">
        <v>40</v>
      </c>
      <c r="E7" s="26">
        <f>SUM('Create|Upgrade'!H42,'Add Module'!Q42,Downgrade!E42,'Remove Module'!M42)</f>
        <v>0</v>
      </c>
    </row>
    <row r="8" spans="1:3" ht="14.25" thickBot="1" thickTop="1">
      <c r="A8" s="50" t="s">
        <v>11</v>
      </c>
      <c r="B8" s="51">
        <v>200000</v>
      </c>
      <c r="C8" s="40"/>
    </row>
    <row r="9" spans="1:5" ht="17.25" thickBot="1" thickTop="1">
      <c r="A9" s="11" t="s">
        <v>53</v>
      </c>
      <c r="B9" s="3">
        <v>250000</v>
      </c>
      <c r="C9" s="29"/>
      <c r="E9" s="25" t="s">
        <v>89</v>
      </c>
    </row>
    <row r="10" spans="1:5" ht="14.25" thickBot="1" thickTop="1">
      <c r="A10" s="11" t="s">
        <v>54</v>
      </c>
      <c r="B10" s="3">
        <v>1750000</v>
      </c>
      <c r="C10" s="29"/>
      <c r="E10" s="27">
        <f>SUM('Create|Upgrade'!H40,'Add Module'!Q40,Downgrade!E40,'Remove Module'!M40)</f>
        <v>0</v>
      </c>
    </row>
    <row r="11" spans="1:3" ht="14.25" thickBot="1" thickTop="1">
      <c r="A11" s="11" t="s">
        <v>55</v>
      </c>
      <c r="B11" s="3">
        <v>2000000</v>
      </c>
      <c r="C11" s="29"/>
    </row>
    <row r="12" spans="1:5" ht="17.25" thickBot="1" thickTop="1">
      <c r="A12" s="52" t="s">
        <v>97</v>
      </c>
      <c r="B12" s="53">
        <v>2250000</v>
      </c>
      <c r="C12" s="29"/>
      <c r="E12" s="25" t="s">
        <v>164</v>
      </c>
    </row>
    <row r="13" spans="1:5" ht="14.25" thickBot="1" thickTop="1">
      <c r="A13" s="13" t="s">
        <v>111</v>
      </c>
      <c r="B13" s="23">
        <v>2900000</v>
      </c>
      <c r="C13" s="30"/>
      <c r="E13" s="28">
        <f>(E10*3)/1440</f>
        <v>0</v>
      </c>
    </row>
    <row r="14" ht="14.25" thickBot="1" thickTop="1"/>
    <row r="15" spans="1:8" ht="17.25" thickBot="1" thickTop="1">
      <c r="A15" s="58" t="s">
        <v>56</v>
      </c>
      <c r="B15" s="59" t="s">
        <v>90</v>
      </c>
      <c r="C15" s="60" t="s">
        <v>40</v>
      </c>
      <c r="E15" s="17" t="s">
        <v>78</v>
      </c>
      <c r="F15" s="19"/>
      <c r="G15" s="19"/>
      <c r="H15" s="18"/>
    </row>
    <row r="16" spans="1:8" ht="13.5" thickTop="1">
      <c r="A16" s="61" t="s">
        <v>57</v>
      </c>
      <c r="B16" s="51">
        <v>125000</v>
      </c>
      <c r="C16" s="62"/>
      <c r="E16" s="20" t="s">
        <v>38</v>
      </c>
      <c r="F16" s="10" t="s">
        <v>79</v>
      </c>
      <c r="G16" s="10" t="s">
        <v>80</v>
      </c>
      <c r="H16" s="21" t="s">
        <v>43</v>
      </c>
    </row>
    <row r="17" spans="1:8" ht="12.75">
      <c r="A17" s="63" t="s">
        <v>104</v>
      </c>
      <c r="B17" s="3">
        <v>500000</v>
      </c>
      <c r="C17" s="64"/>
      <c r="E17" s="11" t="s">
        <v>32</v>
      </c>
      <c r="F17" s="3">
        <f>SUM('Create|Upgrade'!H2,'Add Module'!Q2,Downgrade!E2,'Remove Module'!M2)</f>
        <v>0</v>
      </c>
      <c r="G17" s="3">
        <v>0</v>
      </c>
      <c r="H17" s="22">
        <f aca="true" t="shared" si="0" ref="H17:H54">G17-F17</f>
        <v>0</v>
      </c>
    </row>
    <row r="18" spans="1:8" ht="12.75">
      <c r="A18" s="63" t="s">
        <v>58</v>
      </c>
      <c r="B18" s="3">
        <v>100000</v>
      </c>
      <c r="C18" s="64"/>
      <c r="E18" s="11" t="s">
        <v>22</v>
      </c>
      <c r="F18" s="3">
        <f>SUM('Create|Upgrade'!H3,'Add Module'!Q3,Downgrade!E3,'Remove Module'!M3)</f>
        <v>0</v>
      </c>
      <c r="G18" s="3">
        <v>0</v>
      </c>
      <c r="H18" s="22">
        <f t="shared" si="0"/>
        <v>0</v>
      </c>
    </row>
    <row r="19" spans="1:8" ht="12.75">
      <c r="A19" s="63" t="s">
        <v>101</v>
      </c>
      <c r="B19" s="3">
        <v>200000</v>
      </c>
      <c r="C19" s="64"/>
      <c r="E19" s="11" t="s">
        <v>33</v>
      </c>
      <c r="F19" s="3">
        <f>SUM('Create|Upgrade'!H4,'Add Module'!Q4,Downgrade!E4,'Remove Module'!M4)</f>
        <v>0</v>
      </c>
      <c r="G19" s="3">
        <v>0</v>
      </c>
      <c r="H19" s="22">
        <f t="shared" si="0"/>
        <v>0</v>
      </c>
    </row>
    <row r="20" spans="1:8" ht="12.75">
      <c r="A20" s="63" t="s">
        <v>59</v>
      </c>
      <c r="B20" s="3">
        <v>100000</v>
      </c>
      <c r="C20" s="64"/>
      <c r="E20" s="11" t="s">
        <v>23</v>
      </c>
      <c r="F20" s="3">
        <f>SUM('Create|Upgrade'!H5,'Add Module'!Q5,Downgrade!E5,'Remove Module'!M5)</f>
        <v>0</v>
      </c>
      <c r="G20" s="3">
        <v>0</v>
      </c>
      <c r="H20" s="22">
        <f t="shared" si="0"/>
        <v>0</v>
      </c>
    </row>
    <row r="21" spans="1:8" ht="12.75">
      <c r="A21" s="63" t="s">
        <v>60</v>
      </c>
      <c r="B21" s="3">
        <v>50000</v>
      </c>
      <c r="C21" s="64"/>
      <c r="E21" s="11" t="s">
        <v>15</v>
      </c>
      <c r="F21" s="3">
        <f>SUM('Create|Upgrade'!H6,'Add Module'!Q6,Downgrade!E6,'Remove Module'!M6)</f>
        <v>0</v>
      </c>
      <c r="G21" s="3">
        <v>0</v>
      </c>
      <c r="H21" s="22">
        <f t="shared" si="0"/>
        <v>0</v>
      </c>
    </row>
    <row r="22" spans="1:8" ht="12.75">
      <c r="A22" s="65" t="s">
        <v>206</v>
      </c>
      <c r="B22" s="3">
        <v>150000</v>
      </c>
      <c r="C22" s="64"/>
      <c r="E22" s="11" t="s">
        <v>24</v>
      </c>
      <c r="F22" s="3">
        <f>SUM('Create|Upgrade'!H7,'Add Module'!Q7,Downgrade!E7,'Remove Module'!M7)</f>
        <v>0</v>
      </c>
      <c r="G22" s="3">
        <v>0</v>
      </c>
      <c r="H22" s="22">
        <f t="shared" si="0"/>
        <v>0</v>
      </c>
    </row>
    <row r="23" spans="1:8" ht="12.75">
      <c r="A23" s="66" t="s">
        <v>61</v>
      </c>
      <c r="B23" s="31">
        <v>100000</v>
      </c>
      <c r="C23" s="67"/>
      <c r="E23" s="11" t="s">
        <v>46</v>
      </c>
      <c r="F23" s="3">
        <f>SUM('Create|Upgrade'!H8,'Add Module'!Q8,Downgrade!E8,'Remove Module'!M8)</f>
        <v>0</v>
      </c>
      <c r="G23" s="3">
        <v>0</v>
      </c>
      <c r="H23" s="22">
        <f t="shared" si="0"/>
        <v>0</v>
      </c>
    </row>
    <row r="24" spans="1:8" ht="12.75">
      <c r="A24" s="63" t="s">
        <v>62</v>
      </c>
      <c r="B24" s="3">
        <v>50000</v>
      </c>
      <c r="C24" s="64"/>
      <c r="E24" s="11" t="s">
        <v>112</v>
      </c>
      <c r="F24" s="3">
        <f>SUM('Create|Upgrade'!H9,'Add Module'!Q9,Downgrade!E9,'Remove Module'!M9)</f>
        <v>0</v>
      </c>
      <c r="G24" s="3">
        <v>0</v>
      </c>
      <c r="H24" s="22">
        <f t="shared" si="0"/>
        <v>0</v>
      </c>
    </row>
    <row r="25" spans="1:8" ht="12.75">
      <c r="A25" s="63" t="s">
        <v>63</v>
      </c>
      <c r="B25" s="3">
        <v>150000</v>
      </c>
      <c r="C25" s="64"/>
      <c r="E25" s="11" t="s">
        <v>16</v>
      </c>
      <c r="F25" s="3">
        <f>SUM('Create|Upgrade'!H10,'Add Module'!Q10,Downgrade!E10,'Remove Module'!M10)</f>
        <v>0</v>
      </c>
      <c r="G25" s="3">
        <v>0</v>
      </c>
      <c r="H25" s="22">
        <f t="shared" si="0"/>
        <v>0</v>
      </c>
    </row>
    <row r="26" spans="1:8" ht="12.75">
      <c r="A26" s="63" t="s">
        <v>64</v>
      </c>
      <c r="B26" s="3">
        <v>90000</v>
      </c>
      <c r="C26" s="64"/>
      <c r="E26" s="11" t="s">
        <v>28</v>
      </c>
      <c r="F26" s="3">
        <f>SUM('Create|Upgrade'!H11,'Add Module'!Q11,Downgrade!E11,'Remove Module'!M11)</f>
        <v>0</v>
      </c>
      <c r="G26" s="3">
        <v>0</v>
      </c>
      <c r="H26" s="22">
        <f t="shared" si="0"/>
        <v>0</v>
      </c>
    </row>
    <row r="27" spans="1:8" ht="12.75">
      <c r="A27" s="63" t="s">
        <v>65</v>
      </c>
      <c r="B27" s="3">
        <v>30000</v>
      </c>
      <c r="C27" s="64"/>
      <c r="E27" s="11" t="s">
        <v>25</v>
      </c>
      <c r="F27" s="3">
        <f>SUM('Create|Upgrade'!H12,'Add Module'!Q12,Downgrade!E12,'Remove Module'!M12)</f>
        <v>0</v>
      </c>
      <c r="G27" s="3">
        <v>0</v>
      </c>
      <c r="H27" s="22">
        <f t="shared" si="0"/>
        <v>0</v>
      </c>
    </row>
    <row r="28" spans="1:8" ht="12.75">
      <c r="A28" s="63" t="s">
        <v>66</v>
      </c>
      <c r="B28" s="3">
        <v>50000</v>
      </c>
      <c r="C28" s="64"/>
      <c r="E28" s="11" t="s">
        <v>34</v>
      </c>
      <c r="F28" s="3">
        <f>SUM('Create|Upgrade'!H13,'Add Module'!Q13,Downgrade!E13,'Remove Module'!M13)</f>
        <v>0</v>
      </c>
      <c r="G28" s="3">
        <v>0</v>
      </c>
      <c r="H28" s="22">
        <f t="shared" si="0"/>
        <v>0</v>
      </c>
    </row>
    <row r="29" spans="1:8" ht="12.75">
      <c r="A29" s="63" t="s">
        <v>67</v>
      </c>
      <c r="B29" s="3">
        <v>100000</v>
      </c>
      <c r="C29" s="64"/>
      <c r="E29" s="11" t="s">
        <v>35</v>
      </c>
      <c r="F29" s="3">
        <f>SUM('Create|Upgrade'!H14,'Add Module'!Q14,Downgrade!E14,'Remove Module'!M14)</f>
        <v>0</v>
      </c>
      <c r="G29" s="3">
        <v>0</v>
      </c>
      <c r="H29" s="22">
        <f t="shared" si="0"/>
        <v>0</v>
      </c>
    </row>
    <row r="30" spans="1:8" ht="13.5" thickBot="1">
      <c r="A30" s="68" t="s">
        <v>102</v>
      </c>
      <c r="B30" s="69">
        <v>200000</v>
      </c>
      <c r="C30" s="70"/>
      <c r="E30" s="11" t="s">
        <v>93</v>
      </c>
      <c r="F30" s="3">
        <f>SUM('Create|Upgrade'!H15,'Add Module'!Q15,Downgrade!E15,'Remove Module'!M15)</f>
        <v>0</v>
      </c>
      <c r="G30" s="3">
        <v>0</v>
      </c>
      <c r="H30" s="22">
        <f t="shared" si="0"/>
        <v>0</v>
      </c>
    </row>
    <row r="31" spans="5:8" ht="12.75">
      <c r="E31" s="11" t="s">
        <v>17</v>
      </c>
      <c r="F31" s="3">
        <f>SUM('Create|Upgrade'!H16,'Add Module'!Q16,Downgrade!E16,'Remove Module'!M16)</f>
        <v>0</v>
      </c>
      <c r="G31" s="3">
        <v>0</v>
      </c>
      <c r="H31" s="22">
        <f t="shared" si="0"/>
        <v>0</v>
      </c>
    </row>
    <row r="32" spans="5:8" ht="13.5" thickBot="1">
      <c r="E32" s="11" t="s">
        <v>29</v>
      </c>
      <c r="F32" s="3">
        <f>SUM('Create|Upgrade'!H17,'Add Module'!Q17,Downgrade!E17,'Remove Module'!M17)</f>
        <v>0</v>
      </c>
      <c r="G32" s="3">
        <v>0</v>
      </c>
      <c r="H32" s="22">
        <f t="shared" si="0"/>
        <v>0</v>
      </c>
    </row>
    <row r="33" spans="1:8" ht="17.25" thickBot="1" thickTop="1">
      <c r="A33" s="34" t="s">
        <v>68</v>
      </c>
      <c r="B33" s="35" t="s">
        <v>90</v>
      </c>
      <c r="C33" s="36" t="s">
        <v>40</v>
      </c>
      <c r="E33" s="11" t="s">
        <v>48</v>
      </c>
      <c r="F33" s="3">
        <f>SUM('Create|Upgrade'!H18,'Add Module'!Q18,Downgrade!E18,'Remove Module'!M18)</f>
        <v>0</v>
      </c>
      <c r="G33" s="3">
        <v>0</v>
      </c>
      <c r="H33" s="22">
        <f t="shared" si="0"/>
        <v>0</v>
      </c>
    </row>
    <row r="34" spans="1:8" ht="13.5" thickTop="1">
      <c r="A34" s="15" t="s">
        <v>69</v>
      </c>
      <c r="B34" s="31">
        <v>125000</v>
      </c>
      <c r="C34" s="16"/>
      <c r="E34" s="11" t="s">
        <v>18</v>
      </c>
      <c r="F34" s="3">
        <f>SUM('Create|Upgrade'!H19,'Add Module'!Q19,Downgrade!E19,'Remove Module'!M19)</f>
        <v>0</v>
      </c>
      <c r="G34" s="3">
        <v>0</v>
      </c>
      <c r="H34" s="22">
        <f t="shared" si="0"/>
        <v>0</v>
      </c>
    </row>
    <row r="35" spans="1:8" ht="12.75">
      <c r="A35" s="11" t="s">
        <v>109</v>
      </c>
      <c r="B35" s="3">
        <v>200000</v>
      </c>
      <c r="C35" s="29"/>
      <c r="E35" s="11" t="s">
        <v>26</v>
      </c>
      <c r="F35" s="3">
        <f>SUM('Create|Upgrade'!H20,'Add Module'!Q20,Downgrade!E20,'Remove Module'!M20)</f>
        <v>0</v>
      </c>
      <c r="G35" s="3">
        <v>0</v>
      </c>
      <c r="H35" s="22">
        <f t="shared" si="0"/>
        <v>0</v>
      </c>
    </row>
    <row r="36" spans="1:8" ht="13.5" thickBot="1">
      <c r="A36" s="13" t="s">
        <v>116</v>
      </c>
      <c r="B36" s="23">
        <v>250000</v>
      </c>
      <c r="C36" s="30"/>
      <c r="E36" s="11" t="s">
        <v>50</v>
      </c>
      <c r="F36" s="3">
        <f>SUM('Create|Upgrade'!H21,'Add Module'!Q21,Downgrade!E21,'Remove Module'!M21)</f>
        <v>0</v>
      </c>
      <c r="G36" s="3">
        <v>0</v>
      </c>
      <c r="H36" s="22">
        <f t="shared" si="0"/>
        <v>0</v>
      </c>
    </row>
    <row r="37" spans="5:8" ht="14.25" thickBot="1" thickTop="1">
      <c r="E37" s="11" t="s">
        <v>47</v>
      </c>
      <c r="F37" s="3">
        <f>SUM('Create|Upgrade'!H22,'Add Module'!Q22,Downgrade!E22,'Remove Module'!M22)</f>
        <v>0</v>
      </c>
      <c r="G37" s="3">
        <v>0</v>
      </c>
      <c r="H37" s="22">
        <f t="shared" si="0"/>
        <v>0</v>
      </c>
    </row>
    <row r="38" spans="1:8" ht="16.5" thickBot="1">
      <c r="A38" s="71" t="s">
        <v>70</v>
      </c>
      <c r="B38" s="72" t="s">
        <v>90</v>
      </c>
      <c r="C38" s="73" t="s">
        <v>40</v>
      </c>
      <c r="E38" s="11" t="s">
        <v>94</v>
      </c>
      <c r="F38" s="3">
        <f>SUM('Create|Upgrade'!H23,'Add Module'!Q23,Downgrade!E23,'Remove Module'!M23)</f>
        <v>0</v>
      </c>
      <c r="G38" s="3">
        <v>0</v>
      </c>
      <c r="H38" s="22">
        <f t="shared" si="0"/>
        <v>0</v>
      </c>
    </row>
    <row r="39" spans="1:8" ht="13.5" thickTop="1">
      <c r="A39" s="66" t="s">
        <v>71</v>
      </c>
      <c r="B39" s="31">
        <v>20000</v>
      </c>
      <c r="C39" s="67"/>
      <c r="E39" s="11" t="s">
        <v>19</v>
      </c>
      <c r="F39" s="3">
        <f>SUM('Create|Upgrade'!H24,'Add Module'!Q24,Downgrade!E24,'Remove Module'!M24)</f>
        <v>0</v>
      </c>
      <c r="G39" s="3">
        <v>0</v>
      </c>
      <c r="H39" s="22">
        <f t="shared" si="0"/>
        <v>0</v>
      </c>
    </row>
    <row r="40" spans="1:8" ht="12.75">
      <c r="A40" s="63" t="s">
        <v>107</v>
      </c>
      <c r="B40" s="3">
        <v>35000</v>
      </c>
      <c r="C40" s="64"/>
      <c r="E40" s="11" t="s">
        <v>36</v>
      </c>
      <c r="F40" s="3">
        <f>SUM('Create|Upgrade'!H25,'Add Module'!Q25,Downgrade!E25,'Remove Module'!M25)</f>
        <v>0</v>
      </c>
      <c r="G40" s="3">
        <v>0</v>
      </c>
      <c r="H40" s="22">
        <f t="shared" si="0"/>
        <v>0</v>
      </c>
    </row>
    <row r="41" spans="1:8" ht="12.75">
      <c r="A41" s="63" t="s">
        <v>105</v>
      </c>
      <c r="B41" s="3">
        <v>20000</v>
      </c>
      <c r="C41" s="64"/>
      <c r="E41" s="11" t="s">
        <v>113</v>
      </c>
      <c r="F41" s="3">
        <f>SUM('Create|Upgrade'!H26,'Add Module'!Q26,Downgrade!E26,'Remove Module'!M26)</f>
        <v>0</v>
      </c>
      <c r="G41" s="3">
        <v>0</v>
      </c>
      <c r="H41" s="22">
        <f t="shared" si="0"/>
        <v>0</v>
      </c>
    </row>
    <row r="42" spans="1:8" ht="12.75">
      <c r="A42" s="63" t="s">
        <v>72</v>
      </c>
      <c r="B42" s="3">
        <v>10000</v>
      </c>
      <c r="C42" s="64"/>
      <c r="E42" s="11" t="s">
        <v>37</v>
      </c>
      <c r="F42" s="3">
        <f>SUM('Create|Upgrade'!H27,'Add Module'!Q27,Downgrade!E27,'Remove Module'!M27)</f>
        <v>0</v>
      </c>
      <c r="G42" s="3">
        <v>0</v>
      </c>
      <c r="H42" s="22">
        <f t="shared" si="0"/>
        <v>0</v>
      </c>
    </row>
    <row r="43" spans="1:8" ht="12.75">
      <c r="A43" s="63" t="s">
        <v>207</v>
      </c>
      <c r="B43" s="3">
        <v>20000</v>
      </c>
      <c r="C43" s="64"/>
      <c r="E43" s="11" t="s">
        <v>114</v>
      </c>
      <c r="F43" s="3">
        <f>SUM('Create|Upgrade'!H28,'Add Module'!Q28,Downgrade!E28,'Remove Module'!M28)</f>
        <v>0</v>
      </c>
      <c r="G43" s="3">
        <v>0</v>
      </c>
      <c r="H43" s="22">
        <f t="shared" si="0"/>
        <v>0</v>
      </c>
    </row>
    <row r="44" spans="1:8" ht="12.75">
      <c r="A44" s="66" t="s">
        <v>73</v>
      </c>
      <c r="B44" s="31">
        <v>20000</v>
      </c>
      <c r="C44" s="67"/>
      <c r="E44" s="11" t="s">
        <v>45</v>
      </c>
      <c r="F44" s="3">
        <f>SUM('Create|Upgrade'!H29,'Add Module'!Q29,Downgrade!E29,'Remove Module'!M29)</f>
        <v>0</v>
      </c>
      <c r="G44" s="3">
        <v>0</v>
      </c>
      <c r="H44" s="22">
        <f t="shared" si="0"/>
        <v>0</v>
      </c>
    </row>
    <row r="45" spans="1:8" ht="12.75">
      <c r="A45" s="63" t="s">
        <v>74</v>
      </c>
      <c r="B45" s="3">
        <v>20000</v>
      </c>
      <c r="C45" s="64"/>
      <c r="E45" s="11" t="s">
        <v>49</v>
      </c>
      <c r="F45" s="3">
        <f>SUM('Create|Upgrade'!H30,'Add Module'!Q30,Downgrade!E30,'Remove Module'!M30)</f>
        <v>0</v>
      </c>
      <c r="G45" s="3">
        <v>0</v>
      </c>
      <c r="H45" s="22">
        <f t="shared" si="0"/>
        <v>0</v>
      </c>
    </row>
    <row r="46" spans="1:8" ht="12.75">
      <c r="A46" s="63" t="s">
        <v>75</v>
      </c>
      <c r="B46" s="3">
        <v>25000</v>
      </c>
      <c r="C46" s="64"/>
      <c r="E46" s="11" t="s">
        <v>27</v>
      </c>
      <c r="F46" s="3">
        <f>SUM('Create|Upgrade'!H31,'Add Module'!Q31,Downgrade!E31,'Remove Module'!M31)</f>
        <v>0</v>
      </c>
      <c r="G46" s="3">
        <v>0</v>
      </c>
      <c r="H46" s="22">
        <f t="shared" si="0"/>
        <v>0</v>
      </c>
    </row>
    <row r="47" spans="1:8" ht="12.75">
      <c r="A47" s="63" t="s">
        <v>76</v>
      </c>
      <c r="B47" s="3">
        <v>10000</v>
      </c>
      <c r="C47" s="64"/>
      <c r="E47" s="11" t="s">
        <v>95</v>
      </c>
      <c r="F47" s="3">
        <f>SUM('Create|Upgrade'!H32,'Add Module'!Q32,Downgrade!E32,'Remove Module'!M32)</f>
        <v>0</v>
      </c>
      <c r="G47" s="3">
        <v>0</v>
      </c>
      <c r="H47" s="22">
        <f t="shared" si="0"/>
        <v>0</v>
      </c>
    </row>
    <row r="48" spans="1:8" ht="12.75">
      <c r="A48" s="63" t="s">
        <v>77</v>
      </c>
      <c r="B48" s="3">
        <v>20000</v>
      </c>
      <c r="C48" s="64"/>
      <c r="E48" s="11" t="s">
        <v>30</v>
      </c>
      <c r="F48" s="3">
        <f>SUM('Create|Upgrade'!H33,'Add Module'!Q33,Downgrade!E33,'Remove Module'!M33)</f>
        <v>0</v>
      </c>
      <c r="G48" s="3">
        <v>0</v>
      </c>
      <c r="H48" s="22">
        <f t="shared" si="0"/>
        <v>0</v>
      </c>
    </row>
    <row r="49" spans="1:8" ht="13.5" thickBot="1">
      <c r="A49" s="74" t="s">
        <v>106</v>
      </c>
      <c r="B49" s="69">
        <v>25000</v>
      </c>
      <c r="C49" s="70"/>
      <c r="E49" s="11" t="s">
        <v>20</v>
      </c>
      <c r="F49" s="3">
        <f>SUM('Create|Upgrade'!H34,'Add Module'!Q34,Downgrade!E34,'Remove Module'!M34)</f>
        <v>0</v>
      </c>
      <c r="G49" s="3">
        <v>0</v>
      </c>
      <c r="H49" s="22">
        <f t="shared" si="0"/>
        <v>0</v>
      </c>
    </row>
    <row r="50" spans="5:8" ht="12.75">
      <c r="E50" s="11" t="s">
        <v>96</v>
      </c>
      <c r="F50" s="3">
        <f>SUM('Create|Upgrade'!H35,'Add Module'!Q35,Downgrade!E35,'Remove Module'!M35)</f>
        <v>0</v>
      </c>
      <c r="G50" s="3">
        <v>0</v>
      </c>
      <c r="H50" s="22">
        <f t="shared" si="0"/>
        <v>0</v>
      </c>
    </row>
    <row r="51" spans="5:8" ht="12.75">
      <c r="E51" s="11" t="s">
        <v>21</v>
      </c>
      <c r="F51" s="3">
        <f>SUM('Create|Upgrade'!H36,'Add Module'!Q36,Downgrade!E36,'Remove Module'!M36)</f>
        <v>0</v>
      </c>
      <c r="G51" s="3">
        <v>0</v>
      </c>
      <c r="H51" s="22">
        <f t="shared" si="0"/>
        <v>0</v>
      </c>
    </row>
    <row r="52" spans="5:8" ht="12.75">
      <c r="E52" s="11" t="s">
        <v>31</v>
      </c>
      <c r="F52" s="3">
        <f>SUM('Create|Upgrade'!H37,'Add Module'!Q37,Downgrade!E37,'Remove Module'!M37)</f>
        <v>0</v>
      </c>
      <c r="G52" s="3">
        <v>0</v>
      </c>
      <c r="H52" s="22">
        <f t="shared" si="0"/>
        <v>0</v>
      </c>
    </row>
    <row r="53" spans="5:8" ht="12.75">
      <c r="E53" s="11" t="s">
        <v>41</v>
      </c>
      <c r="F53" s="3">
        <f>SUM('Create|Upgrade'!H38,'Add Module'!Q38,Downgrade!E38,'Remove Module'!M38)</f>
        <v>0</v>
      </c>
      <c r="G53" s="3">
        <v>0</v>
      </c>
      <c r="H53" s="22">
        <f t="shared" si="0"/>
        <v>0</v>
      </c>
    </row>
    <row r="54" spans="5:8" ht="13.5" thickBot="1">
      <c r="E54" s="13" t="s">
        <v>39</v>
      </c>
      <c r="F54" s="23">
        <f>SUM('Create|Upgrade'!H39,'Add Module'!Q39,Downgrade!E39,'Remove Module'!M39)</f>
        <v>0</v>
      </c>
      <c r="G54" s="23">
        <v>0</v>
      </c>
      <c r="H54" s="24">
        <f t="shared" si="0"/>
        <v>0</v>
      </c>
    </row>
    <row r="55" ht="13.5" thickTop="1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2" max="2" width="1.8515625" style="0" customWidth="1"/>
    <col min="3" max="3" width="39.8515625" style="0" bestFit="1" customWidth="1"/>
    <col min="4" max="4" width="1.7109375" style="0" customWidth="1"/>
    <col min="5" max="5" width="39.8515625" style="0" bestFit="1" customWidth="1"/>
  </cols>
  <sheetData>
    <row r="1" spans="1:5" ht="13.5" thickTop="1">
      <c r="A1" s="43" t="s">
        <v>168</v>
      </c>
      <c r="C1" s="46" t="s">
        <v>171</v>
      </c>
      <c r="E1" s="54" t="s">
        <v>177</v>
      </c>
    </row>
    <row r="2" spans="1:5" ht="12.75">
      <c r="A2" s="44" t="s">
        <v>169</v>
      </c>
      <c r="C2" s="47" t="s">
        <v>172</v>
      </c>
      <c r="E2" s="55" t="s">
        <v>178</v>
      </c>
    </row>
    <row r="3" spans="1:5" ht="12.75">
      <c r="A3" s="44" t="s">
        <v>170</v>
      </c>
      <c r="C3" s="47" t="s">
        <v>173</v>
      </c>
      <c r="E3" s="56" t="s">
        <v>179</v>
      </c>
    </row>
    <row r="4" spans="1:5" ht="12.75">
      <c r="A4" s="44" t="s">
        <v>208</v>
      </c>
      <c r="C4" s="48" t="s">
        <v>174</v>
      </c>
      <c r="E4" s="55"/>
    </row>
    <row r="5" spans="1:5" ht="12.75">
      <c r="A5" s="44" t="s">
        <v>209</v>
      </c>
      <c r="C5" s="47" t="s">
        <v>175</v>
      </c>
      <c r="E5" s="55"/>
    </row>
    <row r="6" spans="1:5" ht="13.5" thickBot="1">
      <c r="A6" s="45" t="s">
        <v>210</v>
      </c>
      <c r="C6" s="49" t="s">
        <v>176</v>
      </c>
      <c r="E6" s="57"/>
    </row>
    <row r="7" ht="13.5" thickTop="1"/>
    <row r="8" spans="1:5" ht="12.75">
      <c r="A8" s="1" t="s">
        <v>117</v>
      </c>
      <c r="C8" s="1" t="s">
        <v>137</v>
      </c>
      <c r="E8" s="1" t="s">
        <v>157</v>
      </c>
    </row>
    <row r="9" spans="1:5" s="5" customFormat="1" ht="25.5">
      <c r="A9" s="8" t="s">
        <v>119</v>
      </c>
      <c r="C9" s="5" t="s">
        <v>186</v>
      </c>
      <c r="E9" s="5" t="s">
        <v>195</v>
      </c>
    </row>
    <row r="10" spans="1:5" s="5" customFormat="1" ht="12.75">
      <c r="A10" s="5" t="s">
        <v>120</v>
      </c>
      <c r="C10" s="6" t="s">
        <v>139</v>
      </c>
      <c r="E10" s="6" t="s">
        <v>148</v>
      </c>
    </row>
    <row r="11" spans="1:5" s="5" customFormat="1" ht="12.75">
      <c r="A11" s="6" t="s">
        <v>121</v>
      </c>
      <c r="C11" s="6" t="s">
        <v>138</v>
      </c>
      <c r="E11" s="6" t="s">
        <v>149</v>
      </c>
    </row>
    <row r="12" spans="1:5" ht="12.75">
      <c r="A12" t="s">
        <v>156</v>
      </c>
      <c r="C12" s="7" t="s">
        <v>140</v>
      </c>
      <c r="E12" s="7" t="s">
        <v>150</v>
      </c>
    </row>
    <row r="13" spans="3:5" ht="12.75">
      <c r="C13" s="7" t="s">
        <v>141</v>
      </c>
      <c r="E13" s="7" t="s">
        <v>158</v>
      </c>
    </row>
    <row r="14" spans="1:5" ht="12.75">
      <c r="A14" s="1" t="s">
        <v>118</v>
      </c>
      <c r="C14" s="7" t="s">
        <v>142</v>
      </c>
      <c r="E14" s="7" t="s">
        <v>159</v>
      </c>
    </row>
    <row r="15" spans="1:5" ht="12.75">
      <c r="A15" t="s">
        <v>182</v>
      </c>
      <c r="C15" s="7" t="s">
        <v>143</v>
      </c>
      <c r="E15" s="7" t="s">
        <v>160</v>
      </c>
    </row>
    <row r="16" spans="1:5" ht="12.75">
      <c r="A16" s="7" t="s">
        <v>122</v>
      </c>
      <c r="C16" s="7" t="s">
        <v>187</v>
      </c>
      <c r="E16" s="7" t="s">
        <v>196</v>
      </c>
    </row>
    <row r="17" spans="1:5" ht="12.75">
      <c r="A17" s="7" t="s">
        <v>123</v>
      </c>
      <c r="C17" s="7" t="s">
        <v>188</v>
      </c>
      <c r="E17" s="7" t="s">
        <v>197</v>
      </c>
    </row>
    <row r="18" spans="1:5" ht="12.75">
      <c r="A18" s="7" t="s">
        <v>180</v>
      </c>
      <c r="C18" t="s">
        <v>124</v>
      </c>
      <c r="E18" t="s">
        <v>124</v>
      </c>
    </row>
    <row r="19" spans="1:5" ht="12.75">
      <c r="A19" s="7" t="s">
        <v>181</v>
      </c>
      <c r="C19" s="7" t="s">
        <v>144</v>
      </c>
      <c r="E19" s="7" t="s">
        <v>154</v>
      </c>
    </row>
    <row r="20" spans="1:5" ht="12.75">
      <c r="A20" t="s">
        <v>124</v>
      </c>
      <c r="C20" t="s">
        <v>156</v>
      </c>
      <c r="E20" t="s">
        <v>156</v>
      </c>
    </row>
    <row r="21" spans="1:5" ht="12.75">
      <c r="A21" s="7" t="s">
        <v>125</v>
      </c>
      <c r="C21" t="s">
        <v>145</v>
      </c>
      <c r="E21" t="s">
        <v>161</v>
      </c>
    </row>
    <row r="22" spans="1:5" ht="12.75">
      <c r="A22" t="s">
        <v>156</v>
      </c>
      <c r="C22" t="s">
        <v>127</v>
      </c>
      <c r="E22" t="s">
        <v>162</v>
      </c>
    </row>
    <row r="23" spans="1:5" ht="12.75">
      <c r="A23" t="s">
        <v>126</v>
      </c>
      <c r="C23" t="s">
        <v>128</v>
      </c>
      <c r="E23" t="s">
        <v>128</v>
      </c>
    </row>
    <row r="24" spans="1:5" ht="12.75">
      <c r="A24" t="s">
        <v>127</v>
      </c>
      <c r="C24" t="s">
        <v>136</v>
      </c>
      <c r="E24" t="s">
        <v>146</v>
      </c>
    </row>
    <row r="25" spans="1:5" ht="12.75">
      <c r="A25" t="s">
        <v>128</v>
      </c>
      <c r="C25" t="s">
        <v>146</v>
      </c>
      <c r="E25" t="s">
        <v>163</v>
      </c>
    </row>
    <row r="26" spans="1:5" ht="12.75">
      <c r="A26" t="s">
        <v>183</v>
      </c>
      <c r="C26" t="s">
        <v>193</v>
      </c>
      <c r="E26" t="s">
        <v>198</v>
      </c>
    </row>
    <row r="27" spans="3:5" ht="12.75">
      <c r="C27" t="s">
        <v>189</v>
      </c>
      <c r="E27" s="1"/>
    </row>
    <row r="29" spans="1:5" ht="12.75">
      <c r="A29" s="1" t="s">
        <v>129</v>
      </c>
      <c r="C29" s="1" t="s">
        <v>147</v>
      </c>
      <c r="E29" s="1" t="s">
        <v>199</v>
      </c>
    </row>
    <row r="30" spans="1:5" ht="12.75">
      <c r="A30" t="s">
        <v>184</v>
      </c>
      <c r="C30" t="s">
        <v>190</v>
      </c>
      <c r="E30" t="s">
        <v>200</v>
      </c>
    </row>
    <row r="31" spans="1:5" ht="12.75">
      <c r="A31" s="7" t="s">
        <v>130</v>
      </c>
      <c r="C31" s="7" t="s">
        <v>148</v>
      </c>
      <c r="E31" s="5" t="s">
        <v>201</v>
      </c>
    </row>
    <row r="32" spans="1:5" ht="12.75">
      <c r="A32" s="7" t="s">
        <v>131</v>
      </c>
      <c r="C32" s="7" t="s">
        <v>149</v>
      </c>
      <c r="E32" s="5" t="s">
        <v>202</v>
      </c>
    </row>
    <row r="33" spans="1:5" ht="12.75">
      <c r="A33" s="7" t="s">
        <v>132</v>
      </c>
      <c r="C33" s="7" t="s">
        <v>150</v>
      </c>
      <c r="E33" s="5" t="s">
        <v>203</v>
      </c>
    </row>
    <row r="34" spans="1:5" ht="12.75">
      <c r="A34" s="7" t="s">
        <v>133</v>
      </c>
      <c r="C34" s="7" t="s">
        <v>151</v>
      </c>
      <c r="E34" t="s">
        <v>204</v>
      </c>
    </row>
    <row r="35" spans="1:3" ht="12.75">
      <c r="A35" s="7" t="s">
        <v>123</v>
      </c>
      <c r="C35" s="7" t="s">
        <v>152</v>
      </c>
    </row>
    <row r="36" spans="1:3" ht="12.75">
      <c r="A36" s="7" t="s">
        <v>180</v>
      </c>
      <c r="C36" s="7" t="s">
        <v>153</v>
      </c>
    </row>
    <row r="37" spans="1:3" ht="12.75">
      <c r="A37" s="7" t="s">
        <v>181</v>
      </c>
      <c r="C37" s="7" t="s">
        <v>191</v>
      </c>
    </row>
    <row r="38" spans="1:3" ht="12.75">
      <c r="A38" t="s">
        <v>124</v>
      </c>
      <c r="C38" s="7" t="s">
        <v>192</v>
      </c>
    </row>
    <row r="39" spans="1:3" ht="12.75">
      <c r="A39" s="7" t="s">
        <v>134</v>
      </c>
      <c r="C39" t="s">
        <v>124</v>
      </c>
    </row>
    <row r="40" spans="1:3" ht="12.75">
      <c r="A40" t="s">
        <v>156</v>
      </c>
      <c r="C40" s="7" t="s">
        <v>154</v>
      </c>
    </row>
    <row r="41" spans="1:3" ht="12.75">
      <c r="A41" t="s">
        <v>135</v>
      </c>
      <c r="C41" t="s">
        <v>156</v>
      </c>
    </row>
    <row r="42" spans="1:3" ht="12.75">
      <c r="A42" t="s">
        <v>127</v>
      </c>
      <c r="C42" t="s">
        <v>155</v>
      </c>
    </row>
    <row r="43" spans="1:3" ht="12.75">
      <c r="A43" t="s">
        <v>128</v>
      </c>
      <c r="C43" t="s">
        <v>127</v>
      </c>
    </row>
    <row r="44" spans="1:3" ht="12.75">
      <c r="A44" t="s">
        <v>136</v>
      </c>
      <c r="C44" t="s">
        <v>128</v>
      </c>
    </row>
    <row r="45" spans="1:3" ht="12.75">
      <c r="A45" t="s">
        <v>193</v>
      </c>
      <c r="C45" t="s">
        <v>136</v>
      </c>
    </row>
    <row r="46" spans="1:3" ht="12.75">
      <c r="A46" t="s">
        <v>185</v>
      </c>
      <c r="C46" t="s">
        <v>146</v>
      </c>
    </row>
    <row r="47" ht="12.75">
      <c r="C47" t="s">
        <v>193</v>
      </c>
    </row>
    <row r="48" ht="12.75">
      <c r="C48" t="s">
        <v>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421875" style="0" bestFit="1" customWidth="1"/>
    <col min="8" max="8" width="14.8515625" style="0" bestFit="1" customWidth="1"/>
  </cols>
  <sheetData>
    <row r="1" spans="1:8" s="1" customFormat="1" ht="12.75">
      <c r="A1" s="1" t="s">
        <v>38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91</v>
      </c>
      <c r="G1" s="1" t="s">
        <v>92</v>
      </c>
      <c r="H1" s="1" t="s">
        <v>84</v>
      </c>
    </row>
    <row r="2" spans="1:8" ht="12.75">
      <c r="A2" t="s">
        <v>32</v>
      </c>
      <c r="E2">
        <f>35*E42</f>
        <v>0</v>
      </c>
      <c r="F2">
        <f>70*F42</f>
        <v>0</v>
      </c>
      <c r="G2">
        <f>70*G42</f>
        <v>0</v>
      </c>
      <c r="H2">
        <f aca="true" t="shared" si="0" ref="H2:H42">SUM(B2:G2)</f>
        <v>0</v>
      </c>
    </row>
    <row r="3" spans="1:8" ht="12.75">
      <c r="A3" t="s">
        <v>22</v>
      </c>
      <c r="C3">
        <f>50*C42</f>
        <v>0</v>
      </c>
      <c r="D3">
        <f>50*D42</f>
        <v>0</v>
      </c>
      <c r="H3">
        <f t="shared" si="0"/>
        <v>0</v>
      </c>
    </row>
    <row r="4" spans="1:8" ht="12.75">
      <c r="A4" t="s">
        <v>33</v>
      </c>
      <c r="E4">
        <f>40*E42</f>
        <v>0</v>
      </c>
      <c r="F4">
        <f>40*F42</f>
        <v>0</v>
      </c>
      <c r="H4">
        <f t="shared" si="0"/>
        <v>0</v>
      </c>
    </row>
    <row r="5" spans="1:8" ht="12.75">
      <c r="A5" t="s">
        <v>23</v>
      </c>
      <c r="C5">
        <f>30*C42</f>
        <v>0</v>
      </c>
      <c r="D5">
        <f>30*D42</f>
        <v>0</v>
      </c>
      <c r="H5">
        <f t="shared" si="0"/>
        <v>0</v>
      </c>
    </row>
    <row r="6" spans="1:8" ht="12.75">
      <c r="A6" t="s">
        <v>15</v>
      </c>
      <c r="B6">
        <f>60*B42</f>
        <v>0</v>
      </c>
      <c r="D6">
        <f>60*D42</f>
        <v>0</v>
      </c>
      <c r="F6">
        <f>60*F42</f>
        <v>0</v>
      </c>
      <c r="H6">
        <f t="shared" si="0"/>
        <v>0</v>
      </c>
    </row>
    <row r="7" spans="1:8" ht="12.75">
      <c r="A7" t="s">
        <v>24</v>
      </c>
      <c r="C7">
        <f>40*C42</f>
        <v>0</v>
      </c>
      <c r="D7">
        <f>40*D42</f>
        <v>0</v>
      </c>
      <c r="E7">
        <f>40*E42</f>
        <v>0</v>
      </c>
      <c r="F7">
        <f>40*F42</f>
        <v>0</v>
      </c>
      <c r="G7">
        <f>40*G42</f>
        <v>0</v>
      </c>
      <c r="H7">
        <f t="shared" si="0"/>
        <v>0</v>
      </c>
    </row>
    <row r="8" spans="1:8" ht="12.75">
      <c r="A8" t="s">
        <v>46</v>
      </c>
      <c r="G8">
        <f>20*G42</f>
        <v>0</v>
      </c>
      <c r="H8">
        <f t="shared" si="0"/>
        <v>0</v>
      </c>
    </row>
    <row r="9" spans="1:8" ht="12.75">
      <c r="A9" t="s">
        <v>112</v>
      </c>
      <c r="G9">
        <f>35*G42</f>
        <v>0</v>
      </c>
      <c r="H9">
        <f>SUM(B9:G9)</f>
        <v>0</v>
      </c>
    </row>
    <row r="10" spans="1:8" ht="12.75">
      <c r="A10" t="s">
        <v>16</v>
      </c>
      <c r="B10">
        <f>35*B42</f>
        <v>0</v>
      </c>
      <c r="D10">
        <f>35*D42</f>
        <v>0</v>
      </c>
      <c r="E10">
        <f>35*E42</f>
        <v>0</v>
      </c>
      <c r="F10">
        <f>35*F42</f>
        <v>0</v>
      </c>
      <c r="G10">
        <f>35*G42</f>
        <v>0</v>
      </c>
      <c r="H10">
        <f t="shared" si="0"/>
        <v>0</v>
      </c>
    </row>
    <row r="11" spans="1:8" ht="12.75">
      <c r="A11" t="s">
        <v>28</v>
      </c>
      <c r="D11">
        <f>20*D42</f>
        <v>0</v>
      </c>
      <c r="G11">
        <f>20*G42</f>
        <v>0</v>
      </c>
      <c r="H11">
        <f t="shared" si="0"/>
        <v>0</v>
      </c>
    </row>
    <row r="12" spans="1:8" ht="12.75">
      <c r="A12" t="s">
        <v>25</v>
      </c>
      <c r="C12">
        <f>35*C42</f>
        <v>0</v>
      </c>
      <c r="D12">
        <f>35*D42</f>
        <v>0</v>
      </c>
      <c r="E12">
        <f>35*E42</f>
        <v>0</v>
      </c>
      <c r="H12">
        <f t="shared" si="0"/>
        <v>0</v>
      </c>
    </row>
    <row r="13" spans="1:8" ht="12.75">
      <c r="A13" t="s">
        <v>34</v>
      </c>
      <c r="E13">
        <f>30*E42</f>
        <v>0</v>
      </c>
      <c r="H13">
        <f t="shared" si="0"/>
        <v>0</v>
      </c>
    </row>
    <row r="14" spans="1:8" ht="12.75">
      <c r="A14" t="s">
        <v>35</v>
      </c>
      <c r="E14">
        <f>35*E42</f>
        <v>0</v>
      </c>
      <c r="F14">
        <f>35*F42</f>
        <v>0</v>
      </c>
      <c r="H14">
        <f t="shared" si="0"/>
        <v>0</v>
      </c>
    </row>
    <row r="15" spans="1:8" ht="12.75">
      <c r="A15" t="s">
        <v>93</v>
      </c>
      <c r="F15">
        <f>30*F42</f>
        <v>0</v>
      </c>
      <c r="H15">
        <f t="shared" si="0"/>
        <v>0</v>
      </c>
    </row>
    <row r="16" spans="1:8" ht="12.75">
      <c r="A16" t="s">
        <v>17</v>
      </c>
      <c r="B16">
        <f>25*B42</f>
        <v>0</v>
      </c>
      <c r="C16">
        <f>50*C42</f>
        <v>0</v>
      </c>
      <c r="D16">
        <f>25*D42</f>
        <v>0</v>
      </c>
      <c r="F16">
        <f>50*F42</f>
        <v>0</v>
      </c>
      <c r="H16">
        <f t="shared" si="0"/>
        <v>0</v>
      </c>
    </row>
    <row r="17" spans="1:8" ht="12.75">
      <c r="A17" t="s">
        <v>29</v>
      </c>
      <c r="D17">
        <f>25*D42</f>
        <v>0</v>
      </c>
      <c r="F17">
        <f>35*F42</f>
        <v>0</v>
      </c>
      <c r="H17">
        <f t="shared" si="0"/>
        <v>0</v>
      </c>
    </row>
    <row r="18" spans="1:8" ht="12.75">
      <c r="A18" t="s">
        <v>48</v>
      </c>
      <c r="H18">
        <f t="shared" si="0"/>
        <v>0</v>
      </c>
    </row>
    <row r="19" spans="1:8" ht="12.75">
      <c r="A19" t="s">
        <v>18</v>
      </c>
      <c r="B19">
        <f>40*B42</f>
        <v>0</v>
      </c>
      <c r="D19">
        <f>40*D42</f>
        <v>0</v>
      </c>
      <c r="E19">
        <f>40*E42</f>
        <v>0</v>
      </c>
      <c r="F19">
        <f>40*F42</f>
        <v>0</v>
      </c>
      <c r="G19">
        <f>40*G42</f>
        <v>0</v>
      </c>
      <c r="H19">
        <f t="shared" si="0"/>
        <v>0</v>
      </c>
    </row>
    <row r="20" spans="1:8" ht="12.75">
      <c r="A20" t="s">
        <v>26</v>
      </c>
      <c r="C20">
        <f>80*C42</f>
        <v>0</v>
      </c>
      <c r="D20">
        <f>40*D42</f>
        <v>0</v>
      </c>
      <c r="E20">
        <f>40*E42</f>
        <v>0</v>
      </c>
      <c r="F20">
        <f>40*F42</f>
        <v>0</v>
      </c>
      <c r="G20">
        <f>40*G42</f>
        <v>0</v>
      </c>
      <c r="H20">
        <f t="shared" si="0"/>
        <v>0</v>
      </c>
    </row>
    <row r="21" spans="1:8" ht="12.75">
      <c r="A21" t="s">
        <v>50</v>
      </c>
      <c r="G21">
        <f>60*G42</f>
        <v>0</v>
      </c>
      <c r="H21">
        <f t="shared" si="0"/>
        <v>0</v>
      </c>
    </row>
    <row r="22" spans="1:8" ht="12.75">
      <c r="A22" t="s">
        <v>47</v>
      </c>
      <c r="H22">
        <f t="shared" si="0"/>
        <v>0</v>
      </c>
    </row>
    <row r="23" spans="1:8" ht="12.75">
      <c r="A23" t="s">
        <v>94</v>
      </c>
      <c r="F23">
        <f>30*F42</f>
        <v>0</v>
      </c>
      <c r="G23">
        <f>30*G42</f>
        <v>0</v>
      </c>
      <c r="H23">
        <f t="shared" si="0"/>
        <v>0</v>
      </c>
    </row>
    <row r="24" spans="1:8" ht="12.75">
      <c r="A24" t="s">
        <v>19</v>
      </c>
      <c r="B24">
        <f>45*B42</f>
        <v>0</v>
      </c>
      <c r="C24">
        <f>135*C42</f>
        <v>0</v>
      </c>
      <c r="G24">
        <f>45*G42</f>
        <v>0</v>
      </c>
      <c r="H24">
        <f t="shared" si="0"/>
        <v>0</v>
      </c>
    </row>
    <row r="25" spans="1:8" ht="12.75">
      <c r="A25" t="s">
        <v>36</v>
      </c>
      <c r="E25">
        <f>40*E42</f>
        <v>0</v>
      </c>
      <c r="H25">
        <f t="shared" si="0"/>
        <v>0</v>
      </c>
    </row>
    <row r="26" spans="1:8" ht="12.75">
      <c r="A26" t="s">
        <v>113</v>
      </c>
      <c r="G26">
        <f>25*G42</f>
        <v>0</v>
      </c>
      <c r="H26">
        <f>SUM(B26:G26)</f>
        <v>0</v>
      </c>
    </row>
    <row r="27" spans="1:8" ht="12.75">
      <c r="A27" t="s">
        <v>37</v>
      </c>
      <c r="E27">
        <f>70*E42</f>
        <v>0</v>
      </c>
      <c r="H27">
        <f t="shared" si="0"/>
        <v>0</v>
      </c>
    </row>
    <row r="28" spans="1:8" ht="12.75">
      <c r="A28" t="s">
        <v>114</v>
      </c>
      <c r="G28">
        <f>40*G42</f>
        <v>0</v>
      </c>
      <c r="H28">
        <f>SUM(B28:G28)</f>
        <v>0</v>
      </c>
    </row>
    <row r="29" spans="1:8" ht="12.75">
      <c r="A29" t="s">
        <v>45</v>
      </c>
      <c r="G29">
        <f>20*G42</f>
        <v>0</v>
      </c>
      <c r="H29">
        <f t="shared" si="0"/>
        <v>0</v>
      </c>
    </row>
    <row r="30" spans="1:8" ht="12.75">
      <c r="A30" t="s">
        <v>49</v>
      </c>
      <c r="G30">
        <f>20*G42</f>
        <v>0</v>
      </c>
      <c r="H30">
        <f t="shared" si="0"/>
        <v>0</v>
      </c>
    </row>
    <row r="31" spans="1:8" ht="12.75">
      <c r="A31" t="s">
        <v>27</v>
      </c>
      <c r="C31">
        <f>10*C42</f>
        <v>0</v>
      </c>
      <c r="H31">
        <f t="shared" si="0"/>
        <v>0</v>
      </c>
    </row>
    <row r="32" spans="1:8" ht="12.75">
      <c r="A32" t="s">
        <v>95</v>
      </c>
      <c r="F32">
        <f>25*F42</f>
        <v>0</v>
      </c>
      <c r="H32">
        <f t="shared" si="0"/>
        <v>0</v>
      </c>
    </row>
    <row r="33" spans="1:8" ht="12.75">
      <c r="A33" t="s">
        <v>30</v>
      </c>
      <c r="D33">
        <f>40*D42</f>
        <v>0</v>
      </c>
      <c r="H33">
        <f t="shared" si="0"/>
        <v>0</v>
      </c>
    </row>
    <row r="34" spans="1:8" ht="12.75">
      <c r="A34" t="s">
        <v>20</v>
      </c>
      <c r="B34">
        <f>25*B42</f>
        <v>0</v>
      </c>
      <c r="C34">
        <f>50*C42</f>
        <v>0</v>
      </c>
      <c r="D34">
        <f>40*D42</f>
        <v>0</v>
      </c>
      <c r="E34">
        <f>50*E42</f>
        <v>0</v>
      </c>
      <c r="F34">
        <f>50*F42</f>
        <v>0</v>
      </c>
      <c r="G34">
        <f>25*G42</f>
        <v>0</v>
      </c>
      <c r="H34">
        <f t="shared" si="0"/>
        <v>0</v>
      </c>
    </row>
    <row r="35" spans="1:8" ht="12.75">
      <c r="A35" t="s">
        <v>96</v>
      </c>
      <c r="F35">
        <f>25*F42</f>
        <v>0</v>
      </c>
      <c r="H35">
        <f t="shared" si="0"/>
        <v>0</v>
      </c>
    </row>
    <row r="36" spans="1:8" ht="12.75">
      <c r="A36" t="s">
        <v>21</v>
      </c>
      <c r="B36">
        <f>250*B42</f>
        <v>0</v>
      </c>
      <c r="C36">
        <f>400*C42</f>
        <v>0</v>
      </c>
      <c r="D36">
        <f>250*D42</f>
        <v>0</v>
      </c>
      <c r="E36">
        <f>250*E42</f>
        <v>0</v>
      </c>
      <c r="F36">
        <f>300*F42</f>
        <v>0</v>
      </c>
      <c r="G36">
        <f>300*G42</f>
        <v>0</v>
      </c>
      <c r="H36">
        <f t="shared" si="0"/>
        <v>0</v>
      </c>
    </row>
    <row r="37" spans="1:8" ht="12.75">
      <c r="A37" t="s">
        <v>31</v>
      </c>
      <c r="D37">
        <f>30*D42</f>
        <v>0</v>
      </c>
      <c r="H37">
        <f t="shared" si="0"/>
        <v>0</v>
      </c>
    </row>
    <row r="38" spans="1:8" ht="12.75">
      <c r="A38" t="s">
        <v>41</v>
      </c>
      <c r="B38">
        <f aca="true" t="shared" si="1" ref="B38:G38">1*B42</f>
        <v>0</v>
      </c>
      <c r="C38">
        <f t="shared" si="1"/>
        <v>0</v>
      </c>
      <c r="D38">
        <f t="shared" si="1"/>
        <v>0</v>
      </c>
      <c r="E38">
        <f t="shared" si="1"/>
        <v>0</v>
      </c>
      <c r="F38">
        <f t="shared" si="1"/>
        <v>0</v>
      </c>
      <c r="G38">
        <f t="shared" si="1"/>
        <v>0</v>
      </c>
      <c r="H38">
        <f t="shared" si="0"/>
        <v>0</v>
      </c>
    </row>
    <row r="39" spans="1:8" ht="12.75">
      <c r="A39" t="s">
        <v>39</v>
      </c>
      <c r="B39">
        <f>6000*B42</f>
        <v>0</v>
      </c>
      <c r="C39">
        <f>46000*C42</f>
        <v>0</v>
      </c>
      <c r="D39">
        <f>1000000*D42</f>
        <v>0</v>
      </c>
      <c r="E39">
        <f>1200000*E42</f>
        <v>0</v>
      </c>
      <c r="F39">
        <f>1500000*F42</f>
        <v>0</v>
      </c>
      <c r="G39">
        <f>2250000*G42</f>
        <v>0</v>
      </c>
      <c r="H39">
        <f t="shared" si="0"/>
        <v>0</v>
      </c>
    </row>
    <row r="40" spans="1:8" ht="12.75">
      <c r="A40" t="s">
        <v>44</v>
      </c>
      <c r="B40">
        <f>12*B42</f>
        <v>0</v>
      </c>
      <c r="C40">
        <f>23*C42</f>
        <v>0</v>
      </c>
      <c r="D40">
        <f>40*D42</f>
        <v>0</v>
      </c>
      <c r="E40">
        <f>40*E42</f>
        <v>0</v>
      </c>
      <c r="F40">
        <f>50*F42</f>
        <v>0</v>
      </c>
      <c r="G40">
        <f>75*G42</f>
        <v>0</v>
      </c>
      <c r="H40">
        <f t="shared" si="0"/>
        <v>0</v>
      </c>
    </row>
    <row r="41" spans="1:8" ht="12.75">
      <c r="A41" t="s">
        <v>42</v>
      </c>
      <c r="B41">
        <f>Main!B8*B42</f>
        <v>0</v>
      </c>
      <c r="C41">
        <f>Main!B9*C42</f>
        <v>0</v>
      </c>
      <c r="D41">
        <f>Main!B10*D42</f>
        <v>0</v>
      </c>
      <c r="E41">
        <f>Main!B11*E42</f>
        <v>0</v>
      </c>
      <c r="F41">
        <f>Main!B12*F42</f>
        <v>0</v>
      </c>
      <c r="G41">
        <f>Main!B13*G42</f>
        <v>0</v>
      </c>
      <c r="H41">
        <f t="shared" si="0"/>
        <v>0</v>
      </c>
    </row>
    <row r="42" spans="1:8" ht="12.75">
      <c r="A42" t="s">
        <v>40</v>
      </c>
      <c r="B42" s="4">
        <f>Main!C8</f>
        <v>0</v>
      </c>
      <c r="C42" s="4">
        <f>Main!C9</f>
        <v>0</v>
      </c>
      <c r="D42" s="4">
        <f>Main!C10</f>
        <v>0</v>
      </c>
      <c r="E42" s="4">
        <f>Main!C11</f>
        <v>0</v>
      </c>
      <c r="F42" s="4">
        <f>Main!C12</f>
        <v>0</v>
      </c>
      <c r="G42" s="4">
        <f>Main!C13</f>
        <v>0</v>
      </c>
      <c r="H42">
        <f t="shared" si="0"/>
        <v>0</v>
      </c>
    </row>
  </sheetData>
  <sheetProtection/>
  <printOptions/>
  <pageMargins left="0.75" right="0.75" top="1" bottom="1" header="0.5" footer="0.5"/>
  <pageSetup orientation="portrait" paperSize="9"/>
  <ignoredErrors>
    <ignoredError sqref="C16 C36 D3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421875" style="0" bestFit="1" customWidth="1"/>
    <col min="5" max="5" width="11.00390625" style="0" bestFit="1" customWidth="1"/>
    <col min="15" max="15" width="10.421875" style="0" bestFit="1" customWidth="1"/>
    <col min="16" max="16" width="10.421875" style="0" customWidth="1"/>
    <col min="17" max="17" width="18.140625" style="0" bestFit="1" customWidth="1"/>
  </cols>
  <sheetData>
    <row r="1" spans="1:17" s="1" customFormat="1" ht="12.75">
      <c r="A1" s="1" t="s">
        <v>38</v>
      </c>
      <c r="B1" s="1" t="s">
        <v>0</v>
      </c>
      <c r="C1" s="1" t="s">
        <v>99</v>
      </c>
      <c r="D1" s="1" t="s">
        <v>1</v>
      </c>
      <c r="E1" s="1" t="s">
        <v>98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100</v>
      </c>
      <c r="P1" s="1" t="s">
        <v>205</v>
      </c>
      <c r="Q1" s="1" t="s">
        <v>85</v>
      </c>
    </row>
    <row r="2" spans="1:17" ht="12.75">
      <c r="A2" t="s">
        <v>32</v>
      </c>
      <c r="Q2">
        <f aca="true" t="shared" si="0" ref="Q2:Q42">SUM(B2:P2)</f>
        <v>0</v>
      </c>
    </row>
    <row r="3" spans="1:17" ht="12.75">
      <c r="A3" t="s">
        <v>22</v>
      </c>
      <c r="B3">
        <f>50*B42</f>
        <v>0</v>
      </c>
      <c r="Q3">
        <f t="shared" si="0"/>
        <v>0</v>
      </c>
    </row>
    <row r="4" spans="1:17" ht="12.75">
      <c r="A4" t="s">
        <v>33</v>
      </c>
      <c r="Q4">
        <f t="shared" si="0"/>
        <v>0</v>
      </c>
    </row>
    <row r="5" spans="1:17" ht="12.75">
      <c r="A5" t="s">
        <v>23</v>
      </c>
      <c r="Q5">
        <f t="shared" si="0"/>
        <v>0</v>
      </c>
    </row>
    <row r="6" spans="1:17" ht="12.75">
      <c r="A6" t="s">
        <v>15</v>
      </c>
      <c r="P6">
        <f>60*P42</f>
        <v>0</v>
      </c>
      <c r="Q6">
        <f t="shared" si="0"/>
        <v>0</v>
      </c>
    </row>
    <row r="7" spans="1:17" ht="12.75">
      <c r="A7" t="s">
        <v>24</v>
      </c>
      <c r="Q7">
        <f t="shared" si="0"/>
        <v>0</v>
      </c>
    </row>
    <row r="8" spans="1:17" ht="12.75">
      <c r="A8" t="s">
        <v>46</v>
      </c>
      <c r="N8">
        <f>40*N42</f>
        <v>0</v>
      </c>
      <c r="Q8">
        <f t="shared" si="0"/>
        <v>0</v>
      </c>
    </row>
    <row r="9" spans="1:17" ht="12.75">
      <c r="A9" t="s">
        <v>112</v>
      </c>
      <c r="Q9">
        <f t="shared" si="0"/>
        <v>0</v>
      </c>
    </row>
    <row r="10" spans="1:17" ht="12.75">
      <c r="A10" t="s">
        <v>16</v>
      </c>
      <c r="D10">
        <f>70*D42</f>
        <v>0</v>
      </c>
      <c r="N10">
        <f>35*N42</f>
        <v>0</v>
      </c>
      <c r="Q10">
        <f t="shared" si="0"/>
        <v>0</v>
      </c>
    </row>
    <row r="11" spans="1:17" ht="12.75">
      <c r="A11" t="s">
        <v>28</v>
      </c>
      <c r="J11">
        <f>40*J42</f>
        <v>0</v>
      </c>
      <c r="Q11">
        <f t="shared" si="0"/>
        <v>0</v>
      </c>
    </row>
    <row r="12" spans="1:17" ht="12.75">
      <c r="A12" t="s">
        <v>25</v>
      </c>
      <c r="D12">
        <f>35*D42</f>
        <v>0</v>
      </c>
      <c r="F12">
        <f>35*F42</f>
        <v>0</v>
      </c>
      <c r="I12">
        <f>35*I42</f>
        <v>0</v>
      </c>
      <c r="K12">
        <f>35*K42</f>
        <v>0</v>
      </c>
      <c r="Q12">
        <f t="shared" si="0"/>
        <v>0</v>
      </c>
    </row>
    <row r="13" spans="1:17" ht="12.75">
      <c r="A13" t="s">
        <v>34</v>
      </c>
      <c r="Q13">
        <f t="shared" si="0"/>
        <v>0</v>
      </c>
    </row>
    <row r="14" spans="1:17" ht="12.75">
      <c r="A14" t="s">
        <v>35</v>
      </c>
      <c r="P14">
        <f>35*P42</f>
        <v>0</v>
      </c>
      <c r="Q14">
        <f t="shared" si="0"/>
        <v>0</v>
      </c>
    </row>
    <row r="15" spans="1:17" ht="12.75">
      <c r="A15" t="s">
        <v>93</v>
      </c>
      <c r="Q15">
        <f t="shared" si="0"/>
        <v>0</v>
      </c>
    </row>
    <row r="16" spans="1:17" ht="12.75">
      <c r="A16" t="s">
        <v>17</v>
      </c>
      <c r="G16">
        <f>25*G42</f>
        <v>0</v>
      </c>
      <c r="Q16">
        <f t="shared" si="0"/>
        <v>0</v>
      </c>
    </row>
    <row r="17" spans="1:17" ht="12.75">
      <c r="A17" t="s">
        <v>29</v>
      </c>
      <c r="K17">
        <f>25*K42</f>
        <v>0</v>
      </c>
      <c r="Q17">
        <f t="shared" si="0"/>
        <v>0</v>
      </c>
    </row>
    <row r="18" spans="1:17" ht="12.75">
      <c r="A18" t="s">
        <v>48</v>
      </c>
      <c r="F18">
        <f>30*F42</f>
        <v>0</v>
      </c>
      <c r="Q18">
        <f t="shared" si="0"/>
        <v>0</v>
      </c>
    </row>
    <row r="19" spans="1:17" ht="12.75">
      <c r="A19" t="s">
        <v>18</v>
      </c>
      <c r="D19">
        <f>80*D42</f>
        <v>0</v>
      </c>
      <c r="E19">
        <f>40*E42</f>
        <v>0</v>
      </c>
      <c r="J19">
        <f>40*J42</f>
        <v>0</v>
      </c>
      <c r="O19">
        <f>80*O42</f>
        <v>0</v>
      </c>
      <c r="Q19">
        <f t="shared" si="0"/>
        <v>0</v>
      </c>
    </row>
    <row r="20" spans="1:17" ht="12.75">
      <c r="A20" t="s">
        <v>26</v>
      </c>
      <c r="H20">
        <f>40*H42</f>
        <v>0</v>
      </c>
      <c r="Q20">
        <f t="shared" si="0"/>
        <v>0</v>
      </c>
    </row>
    <row r="21" spans="1:17" ht="12.75">
      <c r="A21" t="s">
        <v>50</v>
      </c>
      <c r="K21">
        <f>30*K42</f>
        <v>0</v>
      </c>
      <c r="Q21">
        <f t="shared" si="0"/>
        <v>0</v>
      </c>
    </row>
    <row r="22" spans="1:17" ht="12.75">
      <c r="A22" t="s">
        <v>47</v>
      </c>
      <c r="C22">
        <f>30*C42</f>
        <v>0</v>
      </c>
      <c r="D22">
        <f>30*D42</f>
        <v>0</v>
      </c>
      <c r="K22">
        <f>30*K42</f>
        <v>0</v>
      </c>
      <c r="O22">
        <f>30*O42</f>
        <v>0</v>
      </c>
      <c r="Q22">
        <f t="shared" si="0"/>
        <v>0</v>
      </c>
    </row>
    <row r="23" spans="1:17" ht="12.75">
      <c r="A23" t="s">
        <v>94</v>
      </c>
      <c r="Q23">
        <f t="shared" si="0"/>
        <v>0</v>
      </c>
    </row>
    <row r="24" spans="1:17" ht="12.75">
      <c r="A24" t="s">
        <v>19</v>
      </c>
      <c r="Q24">
        <f t="shared" si="0"/>
        <v>0</v>
      </c>
    </row>
    <row r="25" spans="1:17" ht="12.75">
      <c r="A25" t="s">
        <v>36</v>
      </c>
      <c r="E25">
        <f>80*E42</f>
        <v>0</v>
      </c>
      <c r="Q25">
        <f t="shared" si="0"/>
        <v>0</v>
      </c>
    </row>
    <row r="26" spans="1:17" ht="12.75">
      <c r="A26" t="s">
        <v>113</v>
      </c>
      <c r="P26">
        <f>50*P42</f>
        <v>0</v>
      </c>
      <c r="Q26">
        <f t="shared" si="0"/>
        <v>0</v>
      </c>
    </row>
    <row r="27" spans="1:17" ht="12.75">
      <c r="A27" t="s">
        <v>37</v>
      </c>
      <c r="Q27">
        <f t="shared" si="0"/>
        <v>0</v>
      </c>
    </row>
    <row r="28" spans="1:17" ht="12.75">
      <c r="A28" t="s">
        <v>114</v>
      </c>
      <c r="Q28">
        <f t="shared" si="0"/>
        <v>0</v>
      </c>
    </row>
    <row r="29" spans="1:17" ht="12.75">
      <c r="A29" t="s">
        <v>45</v>
      </c>
      <c r="B29">
        <f>40*B42</f>
        <v>0</v>
      </c>
      <c r="Q29">
        <f t="shared" si="0"/>
        <v>0</v>
      </c>
    </row>
    <row r="30" spans="1:17" ht="12.75">
      <c r="A30" t="s">
        <v>49</v>
      </c>
      <c r="H30">
        <f>40*H42</f>
        <v>0</v>
      </c>
      <c r="Q30">
        <f t="shared" si="0"/>
        <v>0</v>
      </c>
    </row>
    <row r="31" spans="1:17" ht="12.75">
      <c r="A31" t="s">
        <v>27</v>
      </c>
      <c r="Q31">
        <f t="shared" si="0"/>
        <v>0</v>
      </c>
    </row>
    <row r="32" spans="1:17" ht="12.75">
      <c r="A32" t="s">
        <v>95</v>
      </c>
      <c r="O32">
        <f>25*O42</f>
        <v>0</v>
      </c>
      <c r="Q32">
        <f t="shared" si="0"/>
        <v>0</v>
      </c>
    </row>
    <row r="33" spans="1:17" ht="12.75">
      <c r="A33" t="s">
        <v>30</v>
      </c>
      <c r="P33">
        <f>80*P42</f>
        <v>0</v>
      </c>
      <c r="Q33">
        <f t="shared" si="0"/>
        <v>0</v>
      </c>
    </row>
    <row r="34" spans="1:17" ht="12.75">
      <c r="A34" t="s">
        <v>20</v>
      </c>
      <c r="C34">
        <f>50*C42</f>
        <v>0</v>
      </c>
      <c r="F34">
        <f>25*F42</f>
        <v>0</v>
      </c>
      <c r="Q34">
        <f t="shared" si="0"/>
        <v>0</v>
      </c>
    </row>
    <row r="35" spans="1:17" ht="12.75">
      <c r="A35" t="s">
        <v>96</v>
      </c>
      <c r="Q35">
        <f t="shared" si="0"/>
        <v>0</v>
      </c>
    </row>
    <row r="36" spans="1:17" ht="12.75">
      <c r="A36" t="s">
        <v>21</v>
      </c>
      <c r="B36">
        <f>100*B42</f>
        <v>0</v>
      </c>
      <c r="C36">
        <f>100*C42</f>
        <v>0</v>
      </c>
      <c r="E36">
        <f>100*E42</f>
        <v>0</v>
      </c>
      <c r="F36">
        <f>100*F42</f>
        <v>0</v>
      </c>
      <c r="G36">
        <f>50*G42</f>
        <v>0</v>
      </c>
      <c r="H36">
        <f>100*H42</f>
        <v>0</v>
      </c>
      <c r="I36">
        <f>50*I42</f>
        <v>0</v>
      </c>
      <c r="J36">
        <f>100*J42</f>
        <v>0</v>
      </c>
      <c r="K36">
        <f>100*K42</f>
        <v>0</v>
      </c>
      <c r="L36">
        <f>50*L42</f>
        <v>0</v>
      </c>
      <c r="M36">
        <f>100*M42</f>
        <v>0</v>
      </c>
      <c r="N36">
        <f>100*N42</f>
        <v>0</v>
      </c>
      <c r="O36">
        <f>100*O42</f>
        <v>0</v>
      </c>
      <c r="P36">
        <f>100*P42</f>
        <v>0</v>
      </c>
      <c r="Q36">
        <f t="shared" si="0"/>
        <v>0</v>
      </c>
    </row>
    <row r="37" spans="1:17" ht="12.75">
      <c r="A37" t="s">
        <v>31</v>
      </c>
      <c r="Q37">
        <f t="shared" si="0"/>
        <v>0</v>
      </c>
    </row>
    <row r="38" spans="1:17" ht="12.75">
      <c r="A38" t="s">
        <v>41</v>
      </c>
      <c r="B38">
        <f>1*B42</f>
        <v>0</v>
      </c>
      <c r="C38">
        <f>1*C42</f>
        <v>0</v>
      </c>
      <c r="D38">
        <f>1*D42</f>
        <v>0</v>
      </c>
      <c r="G38">
        <f>1*G42</f>
        <v>0</v>
      </c>
      <c r="J38">
        <f>1*J42</f>
        <v>0</v>
      </c>
      <c r="L38">
        <f>1*L42</f>
        <v>0</v>
      </c>
      <c r="P38">
        <f>1*P42</f>
        <v>0</v>
      </c>
      <c r="Q38">
        <f t="shared" si="0"/>
        <v>0</v>
      </c>
    </row>
    <row r="39" spans="1:17" ht="12.75">
      <c r="A39" t="s">
        <v>39</v>
      </c>
      <c r="B39">
        <f>36000*B42</f>
        <v>0</v>
      </c>
      <c r="C39">
        <f>162000*C42</f>
        <v>0</v>
      </c>
      <c r="D39">
        <f>14000*D42</f>
        <v>0</v>
      </c>
      <c r="E39">
        <f>20000*E42</f>
        <v>0</v>
      </c>
      <c r="F39">
        <f>20000*F42</f>
        <v>0</v>
      </c>
      <c r="G39">
        <f>3000*G42</f>
        <v>0</v>
      </c>
      <c r="H39">
        <f>30000*H42</f>
        <v>0</v>
      </c>
      <c r="I39">
        <f>10000*I42</f>
        <v>0</v>
      </c>
      <c r="J39">
        <f>36000*J42</f>
        <v>0</v>
      </c>
      <c r="K39">
        <f>45000*K42</f>
        <v>0</v>
      </c>
      <c r="L39">
        <f>10000*L42</f>
        <v>0</v>
      </c>
      <c r="M39">
        <f>4000*M42</f>
        <v>0</v>
      </c>
      <c r="N39">
        <f>20000*N42</f>
        <v>0</v>
      </c>
      <c r="O39">
        <f>108000*O42</f>
        <v>0</v>
      </c>
      <c r="P39">
        <f>37500*P42</f>
        <v>0</v>
      </c>
      <c r="Q39">
        <f t="shared" si="0"/>
        <v>0</v>
      </c>
    </row>
    <row r="40" spans="1:17" ht="12.75">
      <c r="A40" t="s">
        <v>44</v>
      </c>
      <c r="B40">
        <f>12*B42</f>
        <v>0</v>
      </c>
      <c r="C40">
        <f>18*C42</f>
        <v>0</v>
      </c>
      <c r="D40">
        <f>14*D42</f>
        <v>0</v>
      </c>
      <c r="E40">
        <f>10*E42</f>
        <v>0</v>
      </c>
      <c r="F40">
        <f>10*F42</f>
        <v>0</v>
      </c>
      <c r="G40">
        <f>3*G42</f>
        <v>0</v>
      </c>
      <c r="H40">
        <f>10*H42</f>
        <v>0</v>
      </c>
      <c r="I40">
        <f>4*I42</f>
        <v>0</v>
      </c>
      <c r="J40">
        <f>12*J42</f>
        <v>0</v>
      </c>
      <c r="K40">
        <f>18*K42</f>
        <v>0</v>
      </c>
      <c r="L40">
        <f>4*L42</f>
        <v>0</v>
      </c>
      <c r="M40">
        <f>2*M42</f>
        <v>0</v>
      </c>
      <c r="N40">
        <f>10*N42</f>
        <v>0</v>
      </c>
      <c r="O40">
        <f>18*O42</f>
        <v>0</v>
      </c>
      <c r="P40">
        <f>15*P42</f>
        <v>0</v>
      </c>
      <c r="Q40">
        <f t="shared" si="0"/>
        <v>0</v>
      </c>
    </row>
    <row r="41" spans="1:17" ht="12.75">
      <c r="A41" t="s">
        <v>42</v>
      </c>
      <c r="B41">
        <f>Main!B16*B42</f>
        <v>0</v>
      </c>
      <c r="C41">
        <f>Main!B17*C42</f>
        <v>0</v>
      </c>
      <c r="D41">
        <f>Main!B18*D42</f>
        <v>0</v>
      </c>
      <c r="E41">
        <f>Main!B19*E42</f>
        <v>0</v>
      </c>
      <c r="F41">
        <f>Main!B20*F42</f>
        <v>0</v>
      </c>
      <c r="G41">
        <f>Main!B21*G42</f>
        <v>0</v>
      </c>
      <c r="H41">
        <f>Main!B23*H42</f>
        <v>0</v>
      </c>
      <c r="I41">
        <f>Main!B24*I42</f>
        <v>0</v>
      </c>
      <c r="J41">
        <f>Main!B25*J42</f>
        <v>0</v>
      </c>
      <c r="K41">
        <f>Main!B26*K42</f>
        <v>0</v>
      </c>
      <c r="L41">
        <f>Main!B27*L42</f>
        <v>0</v>
      </c>
      <c r="M41">
        <f>Main!B28*M42</f>
        <v>0</v>
      </c>
      <c r="N41">
        <f>Main!B29*N42</f>
        <v>0</v>
      </c>
      <c r="O41">
        <f>Main!B30*O42</f>
        <v>0</v>
      </c>
      <c r="P41">
        <f>Main!B22*P42</f>
        <v>0</v>
      </c>
      <c r="Q41">
        <f t="shared" si="0"/>
        <v>0</v>
      </c>
    </row>
    <row r="42" spans="1:17" ht="12.75">
      <c r="A42" t="s">
        <v>40</v>
      </c>
      <c r="B42">
        <f>Main!C16</f>
        <v>0</v>
      </c>
      <c r="C42">
        <f>Main!C17</f>
        <v>0</v>
      </c>
      <c r="D42">
        <f>Main!C18</f>
        <v>0</v>
      </c>
      <c r="E42">
        <f>Main!C19</f>
        <v>0</v>
      </c>
      <c r="F42">
        <f>Main!C20</f>
        <v>0</v>
      </c>
      <c r="G42">
        <f>Main!C21</f>
        <v>0</v>
      </c>
      <c r="H42">
        <f>Main!C23</f>
        <v>0</v>
      </c>
      <c r="I42">
        <f>Main!C24</f>
        <v>0</v>
      </c>
      <c r="J42">
        <f>Main!C25</f>
        <v>0</v>
      </c>
      <c r="K42">
        <f>Main!C26</f>
        <v>0</v>
      </c>
      <c r="L42">
        <f>Main!C27</f>
        <v>0</v>
      </c>
      <c r="M42">
        <f>Main!C28</f>
        <v>0</v>
      </c>
      <c r="N42">
        <f>Main!C29</f>
        <v>0</v>
      </c>
      <c r="O42">
        <f>Main!C30</f>
        <v>0</v>
      </c>
      <c r="P42">
        <f>Main!C22</f>
        <v>0</v>
      </c>
      <c r="Q42">
        <f t="shared" si="0"/>
        <v>0</v>
      </c>
    </row>
  </sheetData>
  <sheetProtection/>
  <printOptions/>
  <pageMargins left="0.75" right="0.75" top="1" bottom="1" header="0.5" footer="0.5"/>
  <pageSetup orientation="portrait" paperSize="9"/>
  <ignoredErrors>
    <ignoredError sqref="G36:I36 G40 L3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421875" style="0" bestFit="1" customWidth="1"/>
    <col min="5" max="5" width="17.7109375" style="0" bestFit="1" customWidth="1"/>
  </cols>
  <sheetData>
    <row r="1" spans="1:5" s="1" customFormat="1" ht="12.75">
      <c r="A1" s="1" t="s">
        <v>38</v>
      </c>
      <c r="B1" s="1" t="s">
        <v>51</v>
      </c>
      <c r="C1" s="1" t="s">
        <v>108</v>
      </c>
      <c r="D1" s="1" t="s">
        <v>110</v>
      </c>
      <c r="E1" s="1" t="s">
        <v>86</v>
      </c>
    </row>
    <row r="2" spans="1:5" ht="12.75">
      <c r="A2" t="s">
        <v>32</v>
      </c>
      <c r="C2">
        <f>70*C42</f>
        <v>0</v>
      </c>
      <c r="E2">
        <f>SUM(B2:D2)</f>
        <v>0</v>
      </c>
    </row>
    <row r="3" ht="12.75">
      <c r="A3" t="s">
        <v>22</v>
      </c>
    </row>
    <row r="4" ht="12.75">
      <c r="A4" t="s">
        <v>33</v>
      </c>
    </row>
    <row r="5" ht="12.75">
      <c r="A5" t="s">
        <v>23</v>
      </c>
    </row>
    <row r="6" ht="12.75">
      <c r="A6" t="s">
        <v>15</v>
      </c>
    </row>
    <row r="7" ht="12.75">
      <c r="A7" t="s">
        <v>24</v>
      </c>
    </row>
    <row r="8" ht="12.75">
      <c r="A8" t="s">
        <v>46</v>
      </c>
    </row>
    <row r="9" ht="12.75">
      <c r="A9" t="s">
        <v>112</v>
      </c>
    </row>
    <row r="10" ht="12.75">
      <c r="A10" t="s">
        <v>16</v>
      </c>
    </row>
    <row r="11" ht="12.75">
      <c r="A11" t="s">
        <v>28</v>
      </c>
    </row>
    <row r="12" ht="12.75">
      <c r="A12" t="s">
        <v>25</v>
      </c>
    </row>
    <row r="13" ht="12.75">
      <c r="A13" t="s">
        <v>34</v>
      </c>
    </row>
    <row r="14" spans="1:5" ht="12.75">
      <c r="A14" t="s">
        <v>35</v>
      </c>
      <c r="C14">
        <f>35*C42</f>
        <v>0</v>
      </c>
      <c r="E14">
        <f>SUM(B14:D14)</f>
        <v>0</v>
      </c>
    </row>
    <row r="15" spans="1:5" ht="12.75">
      <c r="A15" t="s">
        <v>93</v>
      </c>
      <c r="D15">
        <f>30*D42</f>
        <v>0</v>
      </c>
      <c r="E15">
        <f>SUM(B15:D15)</f>
        <v>0</v>
      </c>
    </row>
    <row r="16" ht="12.75">
      <c r="A16" t="s">
        <v>17</v>
      </c>
    </row>
    <row r="17" ht="12.75">
      <c r="A17" t="s">
        <v>29</v>
      </c>
    </row>
    <row r="18" ht="12.75">
      <c r="A18" t="s">
        <v>48</v>
      </c>
    </row>
    <row r="19" ht="12.75">
      <c r="A19" t="s">
        <v>18</v>
      </c>
    </row>
    <row r="20" ht="12.75">
      <c r="A20" t="s">
        <v>26</v>
      </c>
    </row>
    <row r="21" ht="12.75">
      <c r="A21" t="s">
        <v>50</v>
      </c>
    </row>
    <row r="22" ht="12.75">
      <c r="A22" t="s">
        <v>47</v>
      </c>
    </row>
    <row r="23" spans="1:5" ht="12.75">
      <c r="A23" t="s">
        <v>94</v>
      </c>
      <c r="D23">
        <f>30*D42</f>
        <v>0</v>
      </c>
      <c r="E23">
        <f>SUM(B23:D23)</f>
        <v>0</v>
      </c>
    </row>
    <row r="24" ht="12.75">
      <c r="A24" t="s">
        <v>19</v>
      </c>
    </row>
    <row r="25" ht="12.75">
      <c r="A25" t="s">
        <v>36</v>
      </c>
    </row>
    <row r="26" ht="12.75">
      <c r="A26" t="s">
        <v>113</v>
      </c>
    </row>
    <row r="27" ht="12.75">
      <c r="A27" t="s">
        <v>37</v>
      </c>
    </row>
    <row r="28" ht="12.75">
      <c r="A28" t="s">
        <v>114</v>
      </c>
    </row>
    <row r="29" ht="12.75">
      <c r="A29" t="s">
        <v>45</v>
      </c>
    </row>
    <row r="30" ht="12.75">
      <c r="A30" t="s">
        <v>49</v>
      </c>
    </row>
    <row r="31" ht="12.75">
      <c r="A31" t="s">
        <v>27</v>
      </c>
    </row>
    <row r="32" ht="12.75">
      <c r="A32" t="s">
        <v>95</v>
      </c>
    </row>
    <row r="33" spans="1:5" ht="12.75">
      <c r="A33" t="s">
        <v>30</v>
      </c>
      <c r="B33">
        <f>40*B42</f>
        <v>0</v>
      </c>
      <c r="E33">
        <f>SUM(B33:D33)</f>
        <v>0</v>
      </c>
    </row>
    <row r="34" ht="12.75">
      <c r="A34" t="s">
        <v>20</v>
      </c>
    </row>
    <row r="35" ht="12.75">
      <c r="A35" t="s">
        <v>96</v>
      </c>
    </row>
    <row r="36" spans="1:5" ht="12.75">
      <c r="A36" t="s">
        <v>21</v>
      </c>
      <c r="B36">
        <f>150*B42</f>
        <v>0</v>
      </c>
      <c r="C36">
        <f>200*C42</f>
        <v>0</v>
      </c>
      <c r="D36">
        <f>200*D42</f>
        <v>0</v>
      </c>
      <c r="E36">
        <f>SUM(B36:D36)</f>
        <v>0</v>
      </c>
    </row>
    <row r="37" spans="1:5" ht="12.75">
      <c r="A37" t="s">
        <v>31</v>
      </c>
      <c r="B37">
        <f>30*B42</f>
        <v>0</v>
      </c>
      <c r="E37">
        <f>SUM(B37:D37)</f>
        <v>0</v>
      </c>
    </row>
    <row r="38" ht="12.75">
      <c r="A38" t="s">
        <v>41</v>
      </c>
    </row>
    <row r="39" spans="1:5" ht="12.75">
      <c r="A39" t="s">
        <v>39</v>
      </c>
      <c r="B39">
        <f>75000*B42</f>
        <v>0</v>
      </c>
      <c r="C39">
        <f>140000*C42</f>
        <v>0</v>
      </c>
      <c r="D39">
        <f>180000*D42</f>
        <v>0</v>
      </c>
      <c r="E39">
        <f>SUM(B39:D39)</f>
        <v>0</v>
      </c>
    </row>
    <row r="40" spans="1:5" ht="12.75">
      <c r="A40" t="s">
        <v>44</v>
      </c>
      <c r="B40">
        <f>10*B42</f>
        <v>0</v>
      </c>
      <c r="C40">
        <f>14*C42</f>
        <v>0</v>
      </c>
      <c r="D40">
        <f>18*D42</f>
        <v>0</v>
      </c>
      <c r="E40">
        <f>SUM(B40:D40)</f>
        <v>0</v>
      </c>
    </row>
    <row r="41" spans="1:5" ht="12.75">
      <c r="A41" t="s">
        <v>42</v>
      </c>
      <c r="B41">
        <f>Main!B34*B42</f>
        <v>0</v>
      </c>
      <c r="C41">
        <f>Main!B35*C42</f>
        <v>0</v>
      </c>
      <c r="D41">
        <f>Main!B36*D42</f>
        <v>0</v>
      </c>
      <c r="E41">
        <f>SUM(B41:D41)</f>
        <v>0</v>
      </c>
    </row>
    <row r="42" spans="1:5" ht="12.75">
      <c r="A42" t="s">
        <v>40</v>
      </c>
      <c r="B42">
        <f>Main!C34</f>
        <v>0</v>
      </c>
      <c r="C42">
        <f>Main!C35</f>
        <v>0</v>
      </c>
      <c r="D42">
        <f>Main!C36</f>
        <v>0</v>
      </c>
      <c r="E42">
        <f>SUM(B42:D42)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1.421875" style="0" bestFit="1" customWidth="1"/>
    <col min="4" max="4" width="11.00390625" style="0" bestFit="1" customWidth="1"/>
    <col min="11" max="11" width="10.421875" style="0" bestFit="1" customWidth="1"/>
    <col min="12" max="12" width="10.421875" style="0" customWidth="1"/>
    <col min="13" max="13" width="22.140625" style="0" bestFit="1" customWidth="1"/>
  </cols>
  <sheetData>
    <row r="1" spans="1:13" s="1" customFormat="1" ht="12.75">
      <c r="A1" s="1" t="s">
        <v>38</v>
      </c>
      <c r="B1" s="1" t="s">
        <v>0</v>
      </c>
      <c r="C1" s="1" t="s">
        <v>99</v>
      </c>
      <c r="D1" s="1" t="s">
        <v>98</v>
      </c>
      <c r="E1" s="1" t="s">
        <v>2</v>
      </c>
      <c r="F1" s="1" t="s">
        <v>4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100</v>
      </c>
      <c r="L1" s="1" t="s">
        <v>205</v>
      </c>
      <c r="M1" s="1" t="s">
        <v>87</v>
      </c>
    </row>
    <row r="2" ht="12.75">
      <c r="A2" t="s">
        <v>32</v>
      </c>
    </row>
    <row r="3" ht="12.75">
      <c r="A3" t="s">
        <v>22</v>
      </c>
    </row>
    <row r="4" ht="12.75">
      <c r="A4" t="s">
        <v>33</v>
      </c>
    </row>
    <row r="5" ht="12.75">
      <c r="A5" t="s">
        <v>23</v>
      </c>
    </row>
    <row r="6" ht="12.75">
      <c r="A6" t="s">
        <v>15</v>
      </c>
    </row>
    <row r="7" ht="12.75">
      <c r="A7" t="s">
        <v>24</v>
      </c>
    </row>
    <row r="8" ht="12.75">
      <c r="A8" t="s">
        <v>46</v>
      </c>
    </row>
    <row r="9" ht="12.75">
      <c r="A9" t="s">
        <v>112</v>
      </c>
    </row>
    <row r="10" ht="12.75">
      <c r="A10" t="s">
        <v>16</v>
      </c>
    </row>
    <row r="11" ht="12.75">
      <c r="A11" t="s">
        <v>28</v>
      </c>
    </row>
    <row r="12" ht="12.75">
      <c r="A12" t="s">
        <v>25</v>
      </c>
    </row>
    <row r="13" ht="12.75">
      <c r="A13" t="s">
        <v>34</v>
      </c>
    </row>
    <row r="14" ht="12.75">
      <c r="A14" t="s">
        <v>35</v>
      </c>
    </row>
    <row r="15" ht="12.75">
      <c r="A15" t="s">
        <v>93</v>
      </c>
    </row>
    <row r="16" ht="12.75">
      <c r="A16" t="s">
        <v>17</v>
      </c>
    </row>
    <row r="17" ht="12.75">
      <c r="A17" t="s">
        <v>29</v>
      </c>
    </row>
    <row r="18" ht="12.75">
      <c r="A18" t="s">
        <v>48</v>
      </c>
    </row>
    <row r="19" ht="12.75">
      <c r="A19" t="s">
        <v>18</v>
      </c>
    </row>
    <row r="20" ht="12.75">
      <c r="A20" t="s">
        <v>26</v>
      </c>
    </row>
    <row r="21" ht="12.75">
      <c r="A21" t="s">
        <v>50</v>
      </c>
    </row>
    <row r="22" ht="12.75">
      <c r="A22" t="s">
        <v>47</v>
      </c>
    </row>
    <row r="23" ht="12.75">
      <c r="A23" t="s">
        <v>94</v>
      </c>
    </row>
    <row r="24" ht="12.75">
      <c r="A24" t="s">
        <v>19</v>
      </c>
    </row>
    <row r="25" ht="12.75">
      <c r="A25" t="s">
        <v>36</v>
      </c>
    </row>
    <row r="26" ht="12.75">
      <c r="A26" t="s">
        <v>113</v>
      </c>
    </row>
    <row r="27" ht="12.75">
      <c r="A27" t="s">
        <v>37</v>
      </c>
    </row>
    <row r="28" ht="12.75">
      <c r="A28" t="s">
        <v>114</v>
      </c>
    </row>
    <row r="29" ht="12.75">
      <c r="A29" t="s">
        <v>45</v>
      </c>
    </row>
    <row r="30" ht="12.75">
      <c r="A30" t="s">
        <v>49</v>
      </c>
    </row>
    <row r="31" ht="12.75">
      <c r="A31" t="s">
        <v>27</v>
      </c>
    </row>
    <row r="32" ht="12.75">
      <c r="A32" t="s">
        <v>95</v>
      </c>
    </row>
    <row r="33" ht="12.75">
      <c r="A33" t="s">
        <v>30</v>
      </c>
    </row>
    <row r="34" ht="12.75">
      <c r="A34" t="s">
        <v>20</v>
      </c>
    </row>
    <row r="35" ht="12.75">
      <c r="A35" t="s">
        <v>96</v>
      </c>
    </row>
    <row r="36" spans="1:13" ht="12.75">
      <c r="A36" t="s">
        <v>21</v>
      </c>
      <c r="B36">
        <f>50*B42</f>
        <v>0</v>
      </c>
      <c r="C36">
        <f>150*C42</f>
        <v>0</v>
      </c>
      <c r="D36">
        <f>50*D42</f>
        <v>0</v>
      </c>
      <c r="E36">
        <f>50*E42</f>
        <v>0</v>
      </c>
      <c r="F36">
        <f>50*F42</f>
        <v>0</v>
      </c>
      <c r="G36">
        <f>50*G42</f>
        <v>0</v>
      </c>
      <c r="H36">
        <f>100*H42</f>
        <v>0</v>
      </c>
      <c r="I36">
        <f>50*I42</f>
        <v>0</v>
      </c>
      <c r="J36">
        <f>50*J42</f>
        <v>0</v>
      </c>
      <c r="K36">
        <f>100*K42</f>
        <v>0</v>
      </c>
      <c r="L36">
        <f>50*L42</f>
        <v>0</v>
      </c>
      <c r="M36">
        <f>SUM(B36:K36)</f>
        <v>0</v>
      </c>
    </row>
    <row r="37" ht="12.75">
      <c r="A37" t="s">
        <v>31</v>
      </c>
    </row>
    <row r="38" ht="12.75">
      <c r="A38" t="s">
        <v>41</v>
      </c>
    </row>
    <row r="39" spans="1:13" ht="12.75">
      <c r="A39" t="s">
        <v>39</v>
      </c>
      <c r="B39">
        <f>8000*B42</f>
        <v>0</v>
      </c>
      <c r="C39">
        <f>18000*C42</f>
        <v>0</v>
      </c>
      <c r="D39">
        <f>8000*D42</f>
        <v>0</v>
      </c>
      <c r="E39">
        <f>2000*E42</f>
        <v>0</v>
      </c>
      <c r="F39">
        <f>8000*F42</f>
        <v>0</v>
      </c>
      <c r="G39">
        <f>8000*G42</f>
        <v>0</v>
      </c>
      <c r="H39">
        <f>9000*H42</f>
        <v>0</v>
      </c>
      <c r="I39">
        <f>4000*I42</f>
        <v>0</v>
      </c>
      <c r="J39">
        <f>8000*J42</f>
        <v>0</v>
      </c>
      <c r="K39">
        <f>9000*K42</f>
        <v>0</v>
      </c>
      <c r="L39">
        <f>8000*L42</f>
        <v>0</v>
      </c>
      <c r="M39">
        <f>SUM(B39:K39)</f>
        <v>0</v>
      </c>
    </row>
    <row r="40" spans="1:13" ht="12.75">
      <c r="A40" t="s">
        <v>44</v>
      </c>
      <c r="B40">
        <f>2*B42</f>
        <v>0</v>
      </c>
      <c r="C40">
        <f>9*C42</f>
        <v>0</v>
      </c>
      <c r="D40">
        <f>2*D42</f>
        <v>0</v>
      </c>
      <c r="E40">
        <f>2*E42</f>
        <v>0</v>
      </c>
      <c r="F40">
        <f>2*F42</f>
        <v>0</v>
      </c>
      <c r="G40">
        <f>2*G42</f>
        <v>0</v>
      </c>
      <c r="H40">
        <f>6*H42</f>
        <v>0</v>
      </c>
      <c r="I40">
        <f>2*I42</f>
        <v>0</v>
      </c>
      <c r="J40">
        <f>2*J42</f>
        <v>0</v>
      </c>
      <c r="K40">
        <f>6*K42</f>
        <v>0</v>
      </c>
      <c r="L40">
        <f>2*L42</f>
        <v>0</v>
      </c>
      <c r="M40">
        <f>SUM(B40:K40)</f>
        <v>0</v>
      </c>
    </row>
    <row r="41" spans="1:13" ht="12.75">
      <c r="A41" t="s">
        <v>42</v>
      </c>
      <c r="B41">
        <f>Main!B39*B42</f>
        <v>0</v>
      </c>
      <c r="C41">
        <f>Main!B40*C42</f>
        <v>0</v>
      </c>
      <c r="D41">
        <f>Main!B41*D42</f>
        <v>0</v>
      </c>
      <c r="E41">
        <f>Main!B42*E42</f>
        <v>0</v>
      </c>
      <c r="F41">
        <f>Main!B44*F42</f>
        <v>0</v>
      </c>
      <c r="G41">
        <f>Main!B45*G42</f>
        <v>0</v>
      </c>
      <c r="H41">
        <f>Main!B46*H42</f>
        <v>0</v>
      </c>
      <c r="I41">
        <f>Main!B47*I42</f>
        <v>0</v>
      </c>
      <c r="J41">
        <f>Main!B48*J42</f>
        <v>0</v>
      </c>
      <c r="K41">
        <f>Main!B49*K42</f>
        <v>0</v>
      </c>
      <c r="L41">
        <f>Main!B43*L42</f>
        <v>0</v>
      </c>
      <c r="M41">
        <f>SUM(B41:K41)</f>
        <v>0</v>
      </c>
    </row>
    <row r="42" spans="1:13" ht="12.75">
      <c r="A42" t="s">
        <v>40</v>
      </c>
      <c r="B42">
        <f>Main!C39</f>
        <v>0</v>
      </c>
      <c r="C42">
        <f>Main!C40</f>
        <v>0</v>
      </c>
      <c r="D42">
        <f>Main!C41</f>
        <v>0</v>
      </c>
      <c r="E42">
        <f>Main!C42</f>
        <v>0</v>
      </c>
      <c r="F42">
        <f>Main!C44</f>
        <v>0</v>
      </c>
      <c r="G42">
        <f>Main!C45</f>
        <v>0</v>
      </c>
      <c r="H42">
        <f>Main!C46</f>
        <v>0</v>
      </c>
      <c r="I42">
        <f>Main!C47</f>
        <v>0</v>
      </c>
      <c r="J42">
        <f>Main!C48</f>
        <v>0</v>
      </c>
      <c r="K42">
        <f>Main!C49</f>
        <v>0</v>
      </c>
      <c r="L42">
        <f>Main!C43</f>
        <v>0</v>
      </c>
      <c r="M42">
        <f>SUM(B42:K42)</f>
        <v>0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H36 H40 E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</dc:creator>
  <cp:keywords/>
  <dc:description/>
  <cp:lastModifiedBy>Tommy Vielkanowitz</cp:lastModifiedBy>
  <dcterms:created xsi:type="dcterms:W3CDTF">2008-01-22T21:14:22Z</dcterms:created>
  <dcterms:modified xsi:type="dcterms:W3CDTF">2017-03-29T13:44:03Z</dcterms:modified>
  <cp:category/>
  <cp:version/>
  <cp:contentType/>
  <cp:contentStatus/>
</cp:coreProperties>
</file>